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1.etapa - Střecha" sheetId="2" r:id="rId2"/>
    <sheet name="VRN - Ostatní a vedlejší ..." sheetId="3" r:id="rId3"/>
    <sheet name="Pokyny pro vyplnění" sheetId="4" r:id="rId4"/>
  </sheets>
  <definedNames>
    <definedName name="_xlnm.Print_Area" localSheetId="0">'Rekapitulace stavby'!$D$4:$AO$36,'Rekapitulace stavby'!$C$42:$AQ$57</definedName>
    <definedName name="_xlnm.Print_Titles" localSheetId="0">'Rekapitulace stavby'!$52:$52</definedName>
    <definedName name="_xlnm._FilterDatabase" localSheetId="1" hidden="1">'1.etapa - Střecha'!$C$97:$K$272</definedName>
    <definedName name="_xlnm.Print_Area" localSheetId="1">'1.etapa - Střecha'!$C$4:$J$39,'1.etapa - Střecha'!$C$45:$J$79,'1.etapa - Střecha'!$C$85:$K$272</definedName>
    <definedName name="_xlnm.Print_Titles" localSheetId="1">'1.etapa - Střecha'!$97:$97</definedName>
    <definedName name="_xlnm._FilterDatabase" localSheetId="2" hidden="1">'VRN - Ostatní a vedlejší ...'!$C$79:$K$93</definedName>
    <definedName name="_xlnm.Print_Area" localSheetId="2">'VRN - Ostatní a vedlejší ...'!$C$4:$J$39,'VRN - Ostatní a vedlejší ...'!$C$45:$J$61,'VRN - Ostatní a vedlejší ...'!$C$67:$K$93</definedName>
    <definedName name="_xlnm.Print_Titles" localSheetId="2">'VRN - Ostatní a vedlejší ...'!$79:$79</definedName>
    <definedName name="_xlnm.Print_Area" localSheetId="3">'Pokyny pro vyplnění'!$B$2:$K$71,'Pokyny pro vyplnění'!$B$74:$K$118,'Pokyny pro vyplnění'!$B$121:$K$161,'Pokyny pro vyplnění'!$B$164:$K$218</definedName>
  </definedNames>
  <calcPr/>
</workbook>
</file>

<file path=xl/calcChain.xml><?xml version="1.0" encoding="utf-8"?>
<calcChain xmlns="http://schemas.openxmlformats.org/spreadsheetml/2006/main">
  <c i="3" l="1" r="J37"/>
  <c r="J36"/>
  <c i="1" r="AY56"/>
  <c i="3" r="J35"/>
  <c i="1" r="AX56"/>
  <c i="3" r="BI93"/>
  <c r="BH93"/>
  <c r="BG93"/>
  <c r="BE93"/>
  <c r="T93"/>
  <c r="R93"/>
  <c r="P93"/>
  <c r="BI92"/>
  <c r="BH92"/>
  <c r="BG92"/>
  <c r="BE92"/>
  <c r="T92"/>
  <c r="R92"/>
  <c r="P92"/>
  <c r="BI91"/>
  <c r="BH91"/>
  <c r="BG91"/>
  <c r="BE91"/>
  <c r="T91"/>
  <c r="R91"/>
  <c r="P91"/>
  <c r="BI90"/>
  <c r="BH90"/>
  <c r="BG90"/>
  <c r="BE90"/>
  <c r="T90"/>
  <c r="R90"/>
  <c r="P90"/>
  <c r="BI89"/>
  <c r="BH89"/>
  <c r="BG89"/>
  <c r="BE89"/>
  <c r="T89"/>
  <c r="R89"/>
  <c r="P89"/>
  <c r="BI88"/>
  <c r="BH88"/>
  <c r="BG88"/>
  <c r="BE88"/>
  <c r="T88"/>
  <c r="R88"/>
  <c r="P88"/>
  <c r="BI87"/>
  <c r="BH87"/>
  <c r="BG87"/>
  <c r="BE87"/>
  <c r="T87"/>
  <c r="R87"/>
  <c r="P87"/>
  <c r="BI86"/>
  <c r="BH86"/>
  <c r="BG86"/>
  <c r="BE86"/>
  <c r="T86"/>
  <c r="R86"/>
  <c r="P86"/>
  <c r="BI85"/>
  <c r="BH85"/>
  <c r="BG85"/>
  <c r="BE85"/>
  <c r="T85"/>
  <c r="R85"/>
  <c r="P85"/>
  <c r="BI84"/>
  <c r="BH84"/>
  <c r="BG84"/>
  <c r="BE84"/>
  <c r="T84"/>
  <c r="R84"/>
  <c r="P84"/>
  <c r="BI83"/>
  <c r="BH83"/>
  <c r="BG83"/>
  <c r="BE83"/>
  <c r="T83"/>
  <c r="R83"/>
  <c r="P83"/>
  <c r="BI82"/>
  <c r="BH82"/>
  <c r="BG82"/>
  <c r="BE82"/>
  <c r="T82"/>
  <c r="R82"/>
  <c r="P82"/>
  <c r="P81"/>
  <c r="P80"/>
  <c i="1" r="AU56"/>
  <c i="3" r="J76"/>
  <c r="F76"/>
  <c r="F74"/>
  <c r="E72"/>
  <c r="J54"/>
  <c r="F54"/>
  <c r="F52"/>
  <c r="E50"/>
  <c r="J24"/>
  <c r="E24"/>
  <c r="J77"/>
  <c r="J23"/>
  <c r="J18"/>
  <c r="E18"/>
  <c r="F77"/>
  <c r="J17"/>
  <c r="J12"/>
  <c r="J74"/>
  <c r="E7"/>
  <c r="E48"/>
  <c i="2" r="J37"/>
  <c r="J36"/>
  <c i="1" r="AY55"/>
  <c i="2" r="J35"/>
  <c i="1" r="AX55"/>
  <c i="2" r="BI272"/>
  <c r="BH272"/>
  <c r="BG272"/>
  <c r="BE272"/>
  <c r="T272"/>
  <c r="R272"/>
  <c r="P272"/>
  <c r="BI271"/>
  <c r="BH271"/>
  <c r="BG271"/>
  <c r="BE271"/>
  <c r="T271"/>
  <c r="R271"/>
  <c r="P271"/>
  <c r="BI269"/>
  <c r="BH269"/>
  <c r="BG269"/>
  <c r="BE269"/>
  <c r="T269"/>
  <c r="R269"/>
  <c r="P269"/>
  <c r="BI268"/>
  <c r="BH268"/>
  <c r="BG268"/>
  <c r="BE268"/>
  <c r="T268"/>
  <c r="R268"/>
  <c r="P268"/>
  <c r="BI267"/>
  <c r="BH267"/>
  <c r="BG267"/>
  <c r="BE267"/>
  <c r="T267"/>
  <c r="R267"/>
  <c r="P267"/>
  <c r="BI265"/>
  <c r="BH265"/>
  <c r="BG265"/>
  <c r="BE265"/>
  <c r="T265"/>
  <c r="R265"/>
  <c r="P265"/>
  <c r="BI264"/>
  <c r="BH264"/>
  <c r="BG264"/>
  <c r="BE264"/>
  <c r="T264"/>
  <c r="R264"/>
  <c r="P264"/>
  <c r="BI263"/>
  <c r="BH263"/>
  <c r="BG263"/>
  <c r="BE263"/>
  <c r="T263"/>
  <c r="R263"/>
  <c r="P263"/>
  <c r="BI262"/>
  <c r="BH262"/>
  <c r="BG262"/>
  <c r="BE262"/>
  <c r="T262"/>
  <c r="R262"/>
  <c r="P262"/>
  <c r="BI261"/>
  <c r="BH261"/>
  <c r="BG261"/>
  <c r="BE261"/>
  <c r="T261"/>
  <c r="R261"/>
  <c r="P261"/>
  <c r="BI260"/>
  <c r="BH260"/>
  <c r="BG260"/>
  <c r="BE260"/>
  <c r="T260"/>
  <c r="R260"/>
  <c r="P260"/>
  <c r="BI258"/>
  <c r="BH258"/>
  <c r="BG258"/>
  <c r="BE258"/>
  <c r="T258"/>
  <c r="R258"/>
  <c r="P258"/>
  <c r="BI257"/>
  <c r="BH257"/>
  <c r="BG257"/>
  <c r="BE257"/>
  <c r="T257"/>
  <c r="R257"/>
  <c r="P257"/>
  <c r="BI256"/>
  <c r="BH256"/>
  <c r="BG256"/>
  <c r="BE256"/>
  <c r="T256"/>
  <c r="R256"/>
  <c r="P256"/>
  <c r="BI255"/>
  <c r="BH255"/>
  <c r="BG255"/>
  <c r="BE255"/>
  <c r="T255"/>
  <c r="R255"/>
  <c r="P255"/>
  <c r="BI254"/>
  <c r="BH254"/>
  <c r="BG254"/>
  <c r="BE254"/>
  <c r="T254"/>
  <c r="R254"/>
  <c r="P254"/>
  <c r="BI253"/>
  <c r="BH253"/>
  <c r="BG253"/>
  <c r="BE253"/>
  <c r="T253"/>
  <c r="R253"/>
  <c r="P253"/>
  <c r="BI252"/>
  <c r="BH252"/>
  <c r="BG252"/>
  <c r="BE252"/>
  <c r="T252"/>
  <c r="R252"/>
  <c r="P252"/>
  <c r="BI251"/>
  <c r="BH251"/>
  <c r="BG251"/>
  <c r="BE251"/>
  <c r="T251"/>
  <c r="R251"/>
  <c r="P251"/>
  <c r="BI250"/>
  <c r="BH250"/>
  <c r="BG250"/>
  <c r="BE250"/>
  <c r="T250"/>
  <c r="R250"/>
  <c r="P250"/>
  <c r="BI249"/>
  <c r="BH249"/>
  <c r="BG249"/>
  <c r="BE249"/>
  <c r="T249"/>
  <c r="R249"/>
  <c r="P249"/>
  <c r="BI248"/>
  <c r="BH248"/>
  <c r="BG248"/>
  <c r="BE248"/>
  <c r="T248"/>
  <c r="R248"/>
  <c r="P248"/>
  <c r="BI247"/>
  <c r="BH247"/>
  <c r="BG247"/>
  <c r="BE247"/>
  <c r="T247"/>
  <c r="R247"/>
  <c r="P247"/>
  <c r="BI246"/>
  <c r="BH246"/>
  <c r="BG246"/>
  <c r="BE246"/>
  <c r="T246"/>
  <c r="R246"/>
  <c r="P246"/>
  <c r="BI245"/>
  <c r="BH245"/>
  <c r="BG245"/>
  <c r="BE245"/>
  <c r="T245"/>
  <c r="R245"/>
  <c r="P245"/>
  <c r="BI243"/>
  <c r="BH243"/>
  <c r="BG243"/>
  <c r="BE243"/>
  <c r="T243"/>
  <c r="R243"/>
  <c r="P243"/>
  <c r="BI242"/>
  <c r="BH242"/>
  <c r="BG242"/>
  <c r="BE242"/>
  <c r="T242"/>
  <c r="R242"/>
  <c r="P242"/>
  <c r="BI241"/>
  <c r="BH241"/>
  <c r="BG241"/>
  <c r="BE241"/>
  <c r="T241"/>
  <c r="R241"/>
  <c r="P241"/>
  <c r="BI240"/>
  <c r="BH240"/>
  <c r="BG240"/>
  <c r="BE240"/>
  <c r="T240"/>
  <c r="R240"/>
  <c r="P240"/>
  <c r="BI239"/>
  <c r="BH239"/>
  <c r="BG239"/>
  <c r="BE239"/>
  <c r="T239"/>
  <c r="R239"/>
  <c r="P239"/>
  <c r="BI238"/>
  <c r="BH238"/>
  <c r="BG238"/>
  <c r="BE238"/>
  <c r="T238"/>
  <c r="R238"/>
  <c r="P238"/>
  <c r="BI237"/>
  <c r="BH237"/>
  <c r="BG237"/>
  <c r="BE237"/>
  <c r="T237"/>
  <c r="R237"/>
  <c r="P237"/>
  <c r="BI236"/>
  <c r="BH236"/>
  <c r="BG236"/>
  <c r="BE236"/>
  <c r="T236"/>
  <c r="R236"/>
  <c r="P236"/>
  <c r="BI235"/>
  <c r="BH235"/>
  <c r="BG235"/>
  <c r="BE235"/>
  <c r="T235"/>
  <c r="R235"/>
  <c r="P235"/>
  <c r="BI234"/>
  <c r="BH234"/>
  <c r="BG234"/>
  <c r="BE234"/>
  <c r="T234"/>
  <c r="R234"/>
  <c r="P234"/>
  <c r="BI233"/>
  <c r="BH233"/>
  <c r="BG233"/>
  <c r="BE233"/>
  <c r="T233"/>
  <c r="R233"/>
  <c r="P233"/>
  <c r="BI232"/>
  <c r="BH232"/>
  <c r="BG232"/>
  <c r="BE232"/>
  <c r="T232"/>
  <c r="R232"/>
  <c r="P232"/>
  <c r="BI231"/>
  <c r="BH231"/>
  <c r="BG231"/>
  <c r="BE231"/>
  <c r="T231"/>
  <c r="R231"/>
  <c r="P231"/>
  <c r="BI230"/>
  <c r="BH230"/>
  <c r="BG230"/>
  <c r="BE230"/>
  <c r="T230"/>
  <c r="R230"/>
  <c r="P230"/>
  <c r="BI229"/>
  <c r="BH229"/>
  <c r="BG229"/>
  <c r="BE229"/>
  <c r="T229"/>
  <c r="R229"/>
  <c r="P229"/>
  <c r="BI228"/>
  <c r="BH228"/>
  <c r="BG228"/>
  <c r="BE228"/>
  <c r="T228"/>
  <c r="R228"/>
  <c r="P228"/>
  <c r="BI227"/>
  <c r="BH227"/>
  <c r="BG227"/>
  <c r="BE227"/>
  <c r="T227"/>
  <c r="R227"/>
  <c r="P227"/>
  <c r="BI226"/>
  <c r="BH226"/>
  <c r="BG226"/>
  <c r="BE226"/>
  <c r="T226"/>
  <c r="R226"/>
  <c r="P226"/>
  <c r="BI225"/>
  <c r="BH225"/>
  <c r="BG225"/>
  <c r="BE225"/>
  <c r="T225"/>
  <c r="R225"/>
  <c r="P225"/>
  <c r="BI224"/>
  <c r="BH224"/>
  <c r="BG224"/>
  <c r="BE224"/>
  <c r="T224"/>
  <c r="R224"/>
  <c r="P224"/>
  <c r="BI223"/>
  <c r="BH223"/>
  <c r="BG223"/>
  <c r="BE223"/>
  <c r="T223"/>
  <c r="R223"/>
  <c r="P223"/>
  <c r="BI222"/>
  <c r="BH222"/>
  <c r="BG222"/>
  <c r="BE222"/>
  <c r="T222"/>
  <c r="R222"/>
  <c r="P222"/>
  <c r="BI220"/>
  <c r="BH220"/>
  <c r="BG220"/>
  <c r="BE220"/>
  <c r="T220"/>
  <c r="R220"/>
  <c r="P220"/>
  <c r="BI219"/>
  <c r="BH219"/>
  <c r="BG219"/>
  <c r="BE219"/>
  <c r="T219"/>
  <c r="R219"/>
  <c r="P219"/>
  <c r="BI218"/>
  <c r="BH218"/>
  <c r="BG218"/>
  <c r="BE218"/>
  <c r="T218"/>
  <c r="R218"/>
  <c r="P218"/>
  <c r="BI217"/>
  <c r="BH217"/>
  <c r="BG217"/>
  <c r="BE217"/>
  <c r="T217"/>
  <c r="R217"/>
  <c r="P217"/>
  <c r="BI216"/>
  <c r="BH216"/>
  <c r="BG216"/>
  <c r="BE216"/>
  <c r="T216"/>
  <c r="R216"/>
  <c r="P216"/>
  <c r="BI215"/>
  <c r="BH215"/>
  <c r="BG215"/>
  <c r="BE215"/>
  <c r="T215"/>
  <c r="R215"/>
  <c r="P215"/>
  <c r="BI214"/>
  <c r="BH214"/>
  <c r="BG214"/>
  <c r="BE214"/>
  <c r="T214"/>
  <c r="R214"/>
  <c r="P214"/>
  <c r="BI213"/>
  <c r="BH213"/>
  <c r="BG213"/>
  <c r="BE213"/>
  <c r="T213"/>
  <c r="R213"/>
  <c r="P213"/>
  <c r="BI212"/>
  <c r="BH212"/>
  <c r="BG212"/>
  <c r="BE212"/>
  <c r="T212"/>
  <c r="R212"/>
  <c r="P212"/>
  <c r="BI211"/>
  <c r="BH211"/>
  <c r="BG211"/>
  <c r="BE211"/>
  <c r="T211"/>
  <c r="R211"/>
  <c r="P211"/>
  <c r="BI210"/>
  <c r="BH210"/>
  <c r="BG210"/>
  <c r="BE210"/>
  <c r="T210"/>
  <c r="R210"/>
  <c r="P210"/>
  <c r="BI209"/>
  <c r="BH209"/>
  <c r="BG209"/>
  <c r="BE209"/>
  <c r="T209"/>
  <c r="R209"/>
  <c r="P209"/>
  <c r="BI207"/>
  <c r="BH207"/>
  <c r="BG207"/>
  <c r="BE207"/>
  <c r="T207"/>
  <c r="R207"/>
  <c r="P207"/>
  <c r="BI206"/>
  <c r="BH206"/>
  <c r="BG206"/>
  <c r="BE206"/>
  <c r="T206"/>
  <c r="R206"/>
  <c r="P206"/>
  <c r="BI205"/>
  <c r="BH205"/>
  <c r="BG205"/>
  <c r="BE205"/>
  <c r="T205"/>
  <c r="R205"/>
  <c r="P205"/>
  <c r="BI204"/>
  <c r="BH204"/>
  <c r="BG204"/>
  <c r="BE204"/>
  <c r="T204"/>
  <c r="R204"/>
  <c r="P204"/>
  <c r="BI203"/>
  <c r="BH203"/>
  <c r="BG203"/>
  <c r="BE203"/>
  <c r="T203"/>
  <c r="R203"/>
  <c r="P203"/>
  <c r="BI202"/>
  <c r="BH202"/>
  <c r="BG202"/>
  <c r="BE202"/>
  <c r="T202"/>
  <c r="R202"/>
  <c r="P202"/>
  <c r="BI201"/>
  <c r="BH201"/>
  <c r="BG201"/>
  <c r="BE201"/>
  <c r="T201"/>
  <c r="R201"/>
  <c r="P201"/>
  <c r="BI200"/>
  <c r="BH200"/>
  <c r="BG200"/>
  <c r="BE200"/>
  <c r="T200"/>
  <c r="R200"/>
  <c r="P200"/>
  <c r="BI199"/>
  <c r="BH199"/>
  <c r="BG199"/>
  <c r="BE199"/>
  <c r="T199"/>
  <c r="R199"/>
  <c r="P199"/>
  <c r="BI198"/>
  <c r="BH198"/>
  <c r="BG198"/>
  <c r="BE198"/>
  <c r="T198"/>
  <c r="R198"/>
  <c r="P198"/>
  <c r="BI197"/>
  <c r="BH197"/>
  <c r="BG197"/>
  <c r="BE197"/>
  <c r="T197"/>
  <c r="R197"/>
  <c r="P197"/>
  <c r="BI196"/>
  <c r="BH196"/>
  <c r="BG196"/>
  <c r="BE196"/>
  <c r="T196"/>
  <c r="R196"/>
  <c r="P196"/>
  <c r="BI195"/>
  <c r="BH195"/>
  <c r="BG195"/>
  <c r="BE195"/>
  <c r="T195"/>
  <c r="R195"/>
  <c r="P195"/>
  <c r="BI194"/>
  <c r="BH194"/>
  <c r="BG194"/>
  <c r="BE194"/>
  <c r="T194"/>
  <c r="R194"/>
  <c r="P194"/>
  <c r="BI193"/>
  <c r="BH193"/>
  <c r="BG193"/>
  <c r="BE193"/>
  <c r="T193"/>
  <c r="R193"/>
  <c r="P193"/>
  <c r="BI192"/>
  <c r="BH192"/>
  <c r="BG192"/>
  <c r="BE192"/>
  <c r="T192"/>
  <c r="R192"/>
  <c r="P192"/>
  <c r="BI191"/>
  <c r="BH191"/>
  <c r="BG191"/>
  <c r="BE191"/>
  <c r="T191"/>
  <c r="R191"/>
  <c r="P191"/>
  <c r="BI190"/>
  <c r="BH190"/>
  <c r="BG190"/>
  <c r="BE190"/>
  <c r="T190"/>
  <c r="R190"/>
  <c r="P190"/>
  <c r="BI189"/>
  <c r="BH189"/>
  <c r="BG189"/>
  <c r="BE189"/>
  <c r="T189"/>
  <c r="R189"/>
  <c r="P189"/>
  <c r="BI188"/>
  <c r="BH188"/>
  <c r="BG188"/>
  <c r="BE188"/>
  <c r="T188"/>
  <c r="R188"/>
  <c r="P188"/>
  <c r="BI187"/>
  <c r="BH187"/>
  <c r="BG187"/>
  <c r="BE187"/>
  <c r="T187"/>
  <c r="R187"/>
  <c r="P187"/>
  <c r="BI186"/>
  <c r="BH186"/>
  <c r="BG186"/>
  <c r="BE186"/>
  <c r="T186"/>
  <c r="R186"/>
  <c r="P186"/>
  <c r="BI185"/>
  <c r="BH185"/>
  <c r="BG185"/>
  <c r="BE185"/>
  <c r="T185"/>
  <c r="R185"/>
  <c r="P185"/>
  <c r="BI184"/>
  <c r="BH184"/>
  <c r="BG184"/>
  <c r="BE184"/>
  <c r="T184"/>
  <c r="R184"/>
  <c r="P184"/>
  <c r="BI183"/>
  <c r="BH183"/>
  <c r="BG183"/>
  <c r="BE183"/>
  <c r="T183"/>
  <c r="R183"/>
  <c r="P183"/>
  <c r="BI182"/>
  <c r="BH182"/>
  <c r="BG182"/>
  <c r="BE182"/>
  <c r="T182"/>
  <c r="R182"/>
  <c r="P182"/>
  <c r="BI181"/>
  <c r="BH181"/>
  <c r="BG181"/>
  <c r="BE181"/>
  <c r="T181"/>
  <c r="R181"/>
  <c r="P181"/>
  <c r="BI180"/>
  <c r="BH180"/>
  <c r="BG180"/>
  <c r="BE180"/>
  <c r="T180"/>
  <c r="R180"/>
  <c r="P180"/>
  <c r="BI179"/>
  <c r="BH179"/>
  <c r="BG179"/>
  <c r="BE179"/>
  <c r="T179"/>
  <c r="R179"/>
  <c r="P179"/>
  <c r="BI177"/>
  <c r="BH177"/>
  <c r="BG177"/>
  <c r="BE177"/>
  <c r="T177"/>
  <c r="R177"/>
  <c r="P177"/>
  <c r="BI176"/>
  <c r="BH176"/>
  <c r="BG176"/>
  <c r="BE176"/>
  <c r="T176"/>
  <c r="R176"/>
  <c r="P176"/>
  <c r="BI175"/>
  <c r="BH175"/>
  <c r="BG175"/>
  <c r="BE175"/>
  <c r="T175"/>
  <c r="R175"/>
  <c r="P175"/>
  <c r="BI174"/>
  <c r="BH174"/>
  <c r="BG174"/>
  <c r="BE174"/>
  <c r="T174"/>
  <c r="R174"/>
  <c r="P174"/>
  <c r="BI173"/>
  <c r="BH173"/>
  <c r="BG173"/>
  <c r="BE173"/>
  <c r="T173"/>
  <c r="R173"/>
  <c r="P173"/>
  <c r="BI172"/>
  <c r="BH172"/>
  <c r="BG172"/>
  <c r="BE172"/>
  <c r="T172"/>
  <c r="R172"/>
  <c r="P172"/>
  <c r="BI171"/>
  <c r="BH171"/>
  <c r="BG171"/>
  <c r="BE171"/>
  <c r="T171"/>
  <c r="R171"/>
  <c r="P171"/>
  <c r="BI168"/>
  <c r="BH168"/>
  <c r="BG168"/>
  <c r="BE168"/>
  <c r="T168"/>
  <c r="T167"/>
  <c r="R168"/>
  <c r="R167"/>
  <c r="P168"/>
  <c r="P167"/>
  <c r="BI166"/>
  <c r="BH166"/>
  <c r="BG166"/>
  <c r="BE166"/>
  <c r="T166"/>
  <c r="R166"/>
  <c r="P166"/>
  <c r="BI165"/>
  <c r="BH165"/>
  <c r="BG165"/>
  <c r="BE165"/>
  <c r="T165"/>
  <c r="R165"/>
  <c r="P165"/>
  <c r="BI164"/>
  <c r="BH164"/>
  <c r="BG164"/>
  <c r="BE164"/>
  <c r="T164"/>
  <c r="R164"/>
  <c r="P164"/>
  <c r="BI163"/>
  <c r="BH163"/>
  <c r="BG163"/>
  <c r="BE163"/>
  <c r="T163"/>
  <c r="R163"/>
  <c r="P163"/>
  <c r="BI161"/>
  <c r="BH161"/>
  <c r="BG161"/>
  <c r="BE161"/>
  <c r="T161"/>
  <c r="T160"/>
  <c r="R161"/>
  <c r="R160"/>
  <c r="P161"/>
  <c r="P160"/>
  <c r="BI159"/>
  <c r="BH159"/>
  <c r="BG159"/>
  <c r="BE159"/>
  <c r="T159"/>
  <c r="R159"/>
  <c r="P159"/>
  <c r="BI158"/>
  <c r="BH158"/>
  <c r="BG158"/>
  <c r="BE158"/>
  <c r="T158"/>
  <c r="R158"/>
  <c r="P158"/>
  <c r="BI157"/>
  <c r="BH157"/>
  <c r="BG157"/>
  <c r="BE157"/>
  <c r="T157"/>
  <c r="R157"/>
  <c r="P157"/>
  <c r="BI155"/>
  <c r="BH155"/>
  <c r="BG155"/>
  <c r="BE155"/>
  <c r="T155"/>
  <c r="R155"/>
  <c r="P155"/>
  <c r="BI154"/>
  <c r="BH154"/>
  <c r="BG154"/>
  <c r="BE154"/>
  <c r="T154"/>
  <c r="R154"/>
  <c r="P154"/>
  <c r="BI153"/>
  <c r="BH153"/>
  <c r="BG153"/>
  <c r="BE153"/>
  <c r="T153"/>
  <c r="R153"/>
  <c r="P153"/>
  <c r="BI152"/>
  <c r="BH152"/>
  <c r="BG152"/>
  <c r="BE152"/>
  <c r="T152"/>
  <c r="R152"/>
  <c r="P152"/>
  <c r="BI151"/>
  <c r="BH151"/>
  <c r="BG151"/>
  <c r="BE151"/>
  <c r="T151"/>
  <c r="R151"/>
  <c r="P151"/>
  <c r="BI150"/>
  <c r="BH150"/>
  <c r="BG150"/>
  <c r="BE150"/>
  <c r="T150"/>
  <c r="R150"/>
  <c r="P150"/>
  <c r="BI149"/>
  <c r="BH149"/>
  <c r="BG149"/>
  <c r="BE149"/>
  <c r="T149"/>
  <c r="R149"/>
  <c r="P149"/>
  <c r="BI146"/>
  <c r="BH146"/>
  <c r="BG146"/>
  <c r="BE146"/>
  <c r="T146"/>
  <c r="R146"/>
  <c r="P146"/>
  <c r="BI145"/>
  <c r="BH145"/>
  <c r="BG145"/>
  <c r="BE145"/>
  <c r="T145"/>
  <c r="R145"/>
  <c r="P145"/>
  <c r="BI144"/>
  <c r="BH144"/>
  <c r="BG144"/>
  <c r="BE144"/>
  <c r="T144"/>
  <c r="R144"/>
  <c r="P144"/>
  <c r="BI143"/>
  <c r="BH143"/>
  <c r="BG143"/>
  <c r="BE143"/>
  <c r="T143"/>
  <c r="R143"/>
  <c r="P143"/>
  <c r="BI142"/>
  <c r="BH142"/>
  <c r="BG142"/>
  <c r="BE142"/>
  <c r="T142"/>
  <c r="R142"/>
  <c r="P142"/>
  <c r="BI141"/>
  <c r="BH141"/>
  <c r="BG141"/>
  <c r="BE141"/>
  <c r="T141"/>
  <c r="R141"/>
  <c r="P141"/>
  <c r="BI140"/>
  <c r="BH140"/>
  <c r="BG140"/>
  <c r="BE140"/>
  <c r="T140"/>
  <c r="R140"/>
  <c r="P140"/>
  <c r="BI139"/>
  <c r="BH139"/>
  <c r="BG139"/>
  <c r="BE139"/>
  <c r="T139"/>
  <c r="R139"/>
  <c r="P139"/>
  <c r="BI138"/>
  <c r="BH138"/>
  <c r="BG138"/>
  <c r="BE138"/>
  <c r="T138"/>
  <c r="R138"/>
  <c r="P138"/>
  <c r="BI137"/>
  <c r="BH137"/>
  <c r="BG137"/>
  <c r="BE137"/>
  <c r="T137"/>
  <c r="R137"/>
  <c r="P137"/>
  <c r="BI136"/>
  <c r="BH136"/>
  <c r="BG136"/>
  <c r="BE136"/>
  <c r="T136"/>
  <c r="R136"/>
  <c r="P136"/>
  <c r="BI135"/>
  <c r="BH135"/>
  <c r="BG135"/>
  <c r="BE135"/>
  <c r="T135"/>
  <c r="R135"/>
  <c r="P135"/>
  <c r="BI134"/>
  <c r="BH134"/>
  <c r="BG134"/>
  <c r="BE134"/>
  <c r="T134"/>
  <c r="R134"/>
  <c r="P134"/>
  <c r="BI133"/>
  <c r="BH133"/>
  <c r="BG133"/>
  <c r="BE133"/>
  <c r="T133"/>
  <c r="R133"/>
  <c r="P133"/>
  <c r="BI132"/>
  <c r="BH132"/>
  <c r="BG132"/>
  <c r="BE132"/>
  <c r="T132"/>
  <c r="R132"/>
  <c r="P132"/>
  <c r="BI131"/>
  <c r="BH131"/>
  <c r="BG131"/>
  <c r="BE131"/>
  <c r="T131"/>
  <c r="R131"/>
  <c r="P131"/>
  <c r="BI130"/>
  <c r="BH130"/>
  <c r="BG130"/>
  <c r="BE130"/>
  <c r="T130"/>
  <c r="R130"/>
  <c r="P130"/>
  <c r="BI129"/>
  <c r="BH129"/>
  <c r="BG129"/>
  <c r="BE129"/>
  <c r="T129"/>
  <c r="R129"/>
  <c r="P129"/>
  <c r="BI128"/>
  <c r="BH128"/>
  <c r="BG128"/>
  <c r="BE128"/>
  <c r="T128"/>
  <c r="R128"/>
  <c r="P128"/>
  <c r="BI127"/>
  <c r="BH127"/>
  <c r="BG127"/>
  <c r="BE127"/>
  <c r="T127"/>
  <c r="R127"/>
  <c r="P127"/>
  <c r="BI126"/>
  <c r="BH126"/>
  <c r="BG126"/>
  <c r="BE126"/>
  <c r="T126"/>
  <c r="R126"/>
  <c r="P126"/>
  <c r="BI125"/>
  <c r="BH125"/>
  <c r="BG125"/>
  <c r="BE125"/>
  <c r="T125"/>
  <c r="R125"/>
  <c r="P125"/>
  <c r="BI124"/>
  <c r="BH124"/>
  <c r="BG124"/>
  <c r="BE124"/>
  <c r="T124"/>
  <c r="R124"/>
  <c r="P124"/>
  <c r="BI123"/>
  <c r="BH123"/>
  <c r="BG123"/>
  <c r="BE123"/>
  <c r="T123"/>
  <c r="R123"/>
  <c r="P123"/>
  <c r="BI122"/>
  <c r="BH122"/>
  <c r="BG122"/>
  <c r="BE122"/>
  <c r="T122"/>
  <c r="R122"/>
  <c r="P122"/>
  <c r="BI121"/>
  <c r="BH121"/>
  <c r="BG121"/>
  <c r="BE121"/>
  <c r="T121"/>
  <c r="R121"/>
  <c r="P121"/>
  <c r="BI120"/>
  <c r="BH120"/>
  <c r="BG120"/>
  <c r="BE120"/>
  <c r="T120"/>
  <c r="R120"/>
  <c r="P120"/>
  <c r="BI119"/>
  <c r="BH119"/>
  <c r="BG119"/>
  <c r="BE119"/>
  <c r="T119"/>
  <c r="R119"/>
  <c r="P119"/>
  <c r="BI118"/>
  <c r="BH118"/>
  <c r="BG118"/>
  <c r="BE118"/>
  <c r="T118"/>
  <c r="R118"/>
  <c r="P118"/>
  <c r="BI117"/>
  <c r="BH117"/>
  <c r="BG117"/>
  <c r="BE117"/>
  <c r="T117"/>
  <c r="R117"/>
  <c r="P117"/>
  <c r="BI116"/>
  <c r="BH116"/>
  <c r="BG116"/>
  <c r="BE116"/>
  <c r="T116"/>
  <c r="R116"/>
  <c r="P116"/>
  <c r="BI115"/>
  <c r="BH115"/>
  <c r="BG115"/>
  <c r="BE115"/>
  <c r="T115"/>
  <c r="R115"/>
  <c r="P115"/>
  <c r="BI114"/>
  <c r="BH114"/>
  <c r="BG114"/>
  <c r="BE114"/>
  <c r="T114"/>
  <c r="R114"/>
  <c r="P114"/>
  <c r="BI113"/>
  <c r="BH113"/>
  <c r="BG113"/>
  <c r="BE113"/>
  <c r="T113"/>
  <c r="R113"/>
  <c r="P113"/>
  <c r="BI112"/>
  <c r="BH112"/>
  <c r="BG112"/>
  <c r="BE112"/>
  <c r="T112"/>
  <c r="R112"/>
  <c r="P112"/>
  <c r="BI111"/>
  <c r="BH111"/>
  <c r="BG111"/>
  <c r="BE111"/>
  <c r="T111"/>
  <c r="R111"/>
  <c r="P111"/>
  <c r="BI110"/>
  <c r="BH110"/>
  <c r="BG110"/>
  <c r="BE110"/>
  <c r="T110"/>
  <c r="R110"/>
  <c r="P110"/>
  <c r="BI108"/>
  <c r="BH108"/>
  <c r="BG108"/>
  <c r="BE108"/>
  <c r="T108"/>
  <c r="R108"/>
  <c r="P108"/>
  <c r="BI107"/>
  <c r="BH107"/>
  <c r="BG107"/>
  <c r="BE107"/>
  <c r="T107"/>
  <c r="R107"/>
  <c r="P107"/>
  <c r="BI106"/>
  <c r="BH106"/>
  <c r="BG106"/>
  <c r="BE106"/>
  <c r="T106"/>
  <c r="R106"/>
  <c r="P106"/>
  <c r="BI105"/>
  <c r="BH105"/>
  <c r="BG105"/>
  <c r="BE105"/>
  <c r="T105"/>
  <c r="R105"/>
  <c r="P105"/>
  <c r="BI104"/>
  <c r="BH104"/>
  <c r="BG104"/>
  <c r="BE104"/>
  <c r="T104"/>
  <c r="R104"/>
  <c r="P104"/>
  <c r="BI103"/>
  <c r="BH103"/>
  <c r="BG103"/>
  <c r="BE103"/>
  <c r="T103"/>
  <c r="R103"/>
  <c r="P103"/>
  <c r="BI102"/>
  <c r="BH102"/>
  <c r="BG102"/>
  <c r="BE102"/>
  <c r="T102"/>
  <c r="R102"/>
  <c r="P102"/>
  <c r="J94"/>
  <c r="F94"/>
  <c r="F92"/>
  <c r="E90"/>
  <c r="J54"/>
  <c r="F54"/>
  <c r="F52"/>
  <c r="E50"/>
  <c r="J24"/>
  <c r="E24"/>
  <c r="J55"/>
  <c r="J23"/>
  <c r="J18"/>
  <c r="E18"/>
  <c r="F55"/>
  <c r="J17"/>
  <c r="J12"/>
  <c r="J52"/>
  <c r="E7"/>
  <c r="E48"/>
  <c i="1" r="L50"/>
  <c r="AM50"/>
  <c r="AM49"/>
  <c r="L49"/>
  <c r="AM47"/>
  <c r="L47"/>
  <c r="L45"/>
  <c r="L44"/>
  <c i="2" r="J211"/>
  <c r="BK205"/>
  <c r="BK197"/>
  <c r="BK188"/>
  <c r="BK168"/>
  <c r="BK155"/>
  <c r="J137"/>
  <c r="BK123"/>
  <c i="1" r="AS54"/>
  <c i="2" r="BK195"/>
  <c r="J159"/>
  <c r="J135"/>
  <c r="BK113"/>
  <c r="BK251"/>
  <c r="J257"/>
  <c r="J228"/>
  <c r="BK207"/>
  <c r="BK184"/>
  <c r="J161"/>
  <c r="BK143"/>
  <c r="J110"/>
  <c r="BK139"/>
  <c r="BK122"/>
  <c i="3" r="J93"/>
  <c i="2" r="J254"/>
  <c r="J220"/>
  <c r="BK210"/>
  <c r="J190"/>
  <c r="J177"/>
  <c r="BK124"/>
  <c i="3" r="J90"/>
  <c i="2" r="BK272"/>
  <c r="BK247"/>
  <c r="BK237"/>
  <c r="J213"/>
  <c r="J198"/>
  <c r="BK187"/>
  <c r="BK173"/>
  <c r="BK142"/>
  <c r="J115"/>
  <c i="3" r="BK83"/>
  <c i="2" r="J247"/>
  <c r="BK127"/>
  <c r="J107"/>
  <c r="BK265"/>
  <c r="BK249"/>
  <c r="J235"/>
  <c r="J225"/>
  <c r="BK214"/>
  <c r="BK263"/>
  <c r="J250"/>
  <c r="J239"/>
  <c r="J227"/>
  <c r="J217"/>
  <c r="BK182"/>
  <c r="BK151"/>
  <c r="BK134"/>
  <c r="BK112"/>
  <c r="J103"/>
  <c i="3" r="BK86"/>
  <c i="2" r="J271"/>
  <c r="J246"/>
  <c r="J232"/>
  <c r="BK225"/>
  <c r="J183"/>
  <c r="BK166"/>
  <c r="BK138"/>
  <c r="J117"/>
  <c r="J112"/>
  <c r="BK258"/>
  <c i="3" r="F35"/>
  <c i="2" r="J133"/>
  <c r="J171"/>
  <c r="BK133"/>
  <c r="J125"/>
  <c r="J113"/>
  <c i="3" r="J87"/>
  <c i="2" r="BK260"/>
  <c r="BK232"/>
  <c r="BK213"/>
  <c r="J197"/>
  <c r="J182"/>
  <c r="BK154"/>
  <c r="BK121"/>
  <c i="3" r="J83"/>
  <c i="2" r="J256"/>
  <c r="J241"/>
  <c r="BK219"/>
  <c r="J201"/>
  <c r="BK190"/>
  <c r="BK174"/>
  <c r="BK146"/>
  <c r="J121"/>
  <c i="3" r="BK87"/>
  <c i="2" r="J258"/>
  <c r="BK141"/>
  <c r="J106"/>
  <c r="BK267"/>
  <c r="J252"/>
  <c r="BK243"/>
  <c r="J223"/>
  <c r="J202"/>
  <c r="BK194"/>
  <c r="J185"/>
  <c r="J165"/>
  <c r="J139"/>
  <c r="BK111"/>
  <c i="3" r="BK93"/>
  <c r="J85"/>
  <c i="2" r="J262"/>
  <c r="BK239"/>
  <c r="BK230"/>
  <c r="BK202"/>
  <c r="BK177"/>
  <c r="BK150"/>
  <c r="J127"/>
  <c r="BK107"/>
  <c r="BK246"/>
  <c r="J255"/>
  <c r="BK222"/>
  <c r="J203"/>
  <c r="J176"/>
  <c r="J164"/>
  <c r="BK152"/>
  <c r="J102"/>
  <c r="J126"/>
  <c r="J111"/>
  <c r="J263"/>
  <c r="J233"/>
  <c r="J215"/>
  <c r="J199"/>
  <c r="J180"/>
  <c r="J150"/>
  <c r="J116"/>
  <c i="3" r="BK85"/>
  <c i="2" r="BK250"/>
  <c r="J240"/>
  <c r="BK217"/>
  <c r="J193"/>
  <c r="BK186"/>
  <c r="J151"/>
  <c r="BK136"/>
  <c r="BK105"/>
  <c r="J265"/>
  <c r="BK241"/>
  <c r="BK118"/>
  <c r="BK254"/>
  <c r="J248"/>
  <c r="J224"/>
  <c r="J260"/>
  <c r="J237"/>
  <c r="BK215"/>
  <c r="BK203"/>
  <c r="BK193"/>
  <c r="J179"/>
  <c r="BK164"/>
  <c r="J145"/>
  <c r="BK126"/>
  <c r="BK106"/>
  <c i="3" r="J92"/>
  <c r="BK84"/>
  <c i="2" r="BK255"/>
  <c r="BK235"/>
  <c r="BK228"/>
  <c r="BK179"/>
  <c r="J163"/>
  <c r="BK145"/>
  <c r="J119"/>
  <c r="BK110"/>
  <c r="BK252"/>
  <c r="J269"/>
  <c r="BK248"/>
  <c r="BK218"/>
  <c r="J205"/>
  <c r="J186"/>
  <c r="BK171"/>
  <c r="BK158"/>
  <c r="J140"/>
  <c r="J122"/>
  <c r="J146"/>
  <c r="BK130"/>
  <c r="BK117"/>
  <c i="3" r="BK91"/>
  <c i="2" r="J238"/>
  <c r="J218"/>
  <c r="J204"/>
  <c r="BK189"/>
  <c r="BK161"/>
  <c r="BK131"/>
  <c i="3" r="BK88"/>
  <c i="2" r="J264"/>
  <c r="BK242"/>
  <c r="BK220"/>
  <c r="BK206"/>
  <c r="J191"/>
  <c r="J181"/>
  <c r="BK165"/>
  <c r="J138"/>
  <c r="BK114"/>
  <c r="BK262"/>
  <c r="J142"/>
  <c r="BK116"/>
  <c r="BK256"/>
  <c r="BK236"/>
  <c r="J222"/>
  <c r="BK209"/>
  <c r="J206"/>
  <c r="BK204"/>
  <c r="BK200"/>
  <c r="J195"/>
  <c r="J187"/>
  <c r="BK180"/>
  <c r="BK159"/>
  <c r="J149"/>
  <c r="J130"/>
  <c r="J118"/>
  <c r="BK102"/>
  <c i="3" r="J88"/>
  <c i="2" r="J268"/>
  <c r="BK240"/>
  <c r="J231"/>
  <c r="BK226"/>
  <c r="J200"/>
  <c r="J175"/>
  <c r="BK153"/>
  <c r="J131"/>
  <c r="J124"/>
  <c r="BK108"/>
  <c r="BK269"/>
  <c r="J236"/>
  <c r="J253"/>
  <c r="BK231"/>
  <c r="BK216"/>
  <c r="J192"/>
  <c r="BK175"/>
  <c r="J166"/>
  <c r="J157"/>
  <c r="BK149"/>
  <c r="J128"/>
  <c r="BK233"/>
  <c r="J136"/>
  <c r="J129"/>
  <c r="BK119"/>
  <c r="BK104"/>
  <c i="3" r="J84"/>
  <c i="2" r="J249"/>
  <c r="BK227"/>
  <c r="BK212"/>
  <c r="J196"/>
  <c r="BK185"/>
  <c r="J155"/>
  <c r="BK135"/>
  <c i="3" r="BK89"/>
  <c i="2" r="J267"/>
  <c r="BK245"/>
  <c r="J226"/>
  <c r="J212"/>
  <c r="BK199"/>
  <c r="J189"/>
  <c r="BK176"/>
  <c r="BK157"/>
  <c r="J134"/>
  <c i="3" r="J91"/>
  <c i="2" r="BK271"/>
  <c r="J251"/>
  <c r="BK129"/>
  <c r="J114"/>
  <c r="J261"/>
  <c r="J230"/>
  <c r="J219"/>
  <c r="J207"/>
  <c r="BK201"/>
  <c r="BK196"/>
  <c r="BK191"/>
  <c r="J184"/>
  <c r="J174"/>
  <c r="J154"/>
  <c r="J144"/>
  <c r="J132"/>
  <c r="BK125"/>
  <c r="J104"/>
  <c i="3" r="BK90"/>
  <c r="BK82"/>
  <c i="2" r="BK257"/>
  <c r="J243"/>
  <c r="J234"/>
  <c r="BK229"/>
  <c r="J210"/>
  <c r="J194"/>
  <c r="J173"/>
  <c r="J158"/>
  <c r="J143"/>
  <c r="BK128"/>
  <c r="BK115"/>
  <c r="BK103"/>
  <c r="J272"/>
  <c r="BK238"/>
  <c r="BK268"/>
  <c r="J245"/>
  <c r="BK224"/>
  <c r="BK211"/>
  <c r="BK198"/>
  <c r="BK181"/>
  <c r="J172"/>
  <c r="BK163"/>
  <c r="J153"/>
  <c r="J141"/>
  <c r="J123"/>
  <c r="J152"/>
  <c r="BK137"/>
  <c r="BK132"/>
  <c r="J120"/>
  <c r="J108"/>
  <c i="3" r="J86"/>
  <c i="2" r="BK261"/>
  <c r="BK234"/>
  <c r="BK223"/>
  <c r="J216"/>
  <c r="J209"/>
  <c r="J188"/>
  <c r="BK172"/>
  <c r="BK144"/>
  <c i="3" r="BK92"/>
  <c r="J82"/>
  <c i="2" r="BK253"/>
  <c r="J229"/>
  <c r="J214"/>
  <c r="BK192"/>
  <c r="BK183"/>
  <c r="J168"/>
  <c r="BK140"/>
  <c i="3" r="J89"/>
  <c i="2" r="BK264"/>
  <c r="J242"/>
  <c r="BK120"/>
  <c r="J105"/>
  <c i="3" l="1" r="T81"/>
  <c r="T80"/>
  <c i="2" r="P109"/>
  <c r="T148"/>
  <c r="BK162"/>
  <c r="J162"/>
  <c r="J68"/>
  <c r="BK178"/>
  <c r="J178"/>
  <c r="J72"/>
  <c r="T221"/>
  <c r="P259"/>
  <c r="BK270"/>
  <c r="J270"/>
  <c r="J78"/>
  <c r="P170"/>
  <c r="P208"/>
  <c r="R208"/>
  <c r="BK244"/>
  <c r="J244"/>
  <c r="J75"/>
  <c r="R259"/>
  <c r="T266"/>
  <c r="T109"/>
  <c r="R156"/>
  <c r="R178"/>
  <c r="R221"/>
  <c r="BK259"/>
  <c r="J259"/>
  <c r="J76"/>
  <c r="R266"/>
  <c i="3" r="BK81"/>
  <c r="J81"/>
  <c r="J60"/>
  <c i="2" r="BK109"/>
  <c r="J109"/>
  <c r="J63"/>
  <c r="R148"/>
  <c r="R147"/>
  <c r="BK101"/>
  <c r="T101"/>
  <c r="T100"/>
  <c r="BK148"/>
  <c r="BK156"/>
  <c r="J156"/>
  <c r="J66"/>
  <c r="R162"/>
  <c r="R170"/>
  <c r="T178"/>
  <c r="BK221"/>
  <c r="J221"/>
  <c r="J74"/>
  <c r="R244"/>
  <c r="P266"/>
  <c r="T270"/>
  <c r="R109"/>
  <c r="P156"/>
  <c r="P162"/>
  <c r="T170"/>
  <c r="BK208"/>
  <c r="J208"/>
  <c r="J73"/>
  <c r="P221"/>
  <c r="P244"/>
  <c r="T259"/>
  <c r="R270"/>
  <c i="3" r="R81"/>
  <c r="R80"/>
  <c i="2" r="P101"/>
  <c r="P100"/>
  <c r="R101"/>
  <c r="R100"/>
  <c r="R99"/>
  <c r="P148"/>
  <c r="P147"/>
  <c r="T156"/>
  <c r="T162"/>
  <c r="BK170"/>
  <c r="J170"/>
  <c r="J71"/>
  <c r="P178"/>
  <c r="T208"/>
  <c r="T244"/>
  <c r="BK266"/>
  <c r="J266"/>
  <c r="J77"/>
  <c r="P270"/>
  <c r="E88"/>
  <c r="J95"/>
  <c r="BF111"/>
  <c r="BF124"/>
  <c r="BF131"/>
  <c r="BF136"/>
  <c r="BF138"/>
  <c r="BF139"/>
  <c r="BF233"/>
  <c r="BF249"/>
  <c r="BF254"/>
  <c r="BF255"/>
  <c r="BF268"/>
  <c i="3" r="J55"/>
  <c r="BF82"/>
  <c r="BF86"/>
  <c i="2" r="BF102"/>
  <c r="BF103"/>
  <c r="BF108"/>
  <c r="BF110"/>
  <c r="BF113"/>
  <c r="BF123"/>
  <c r="BF125"/>
  <c r="BF129"/>
  <c r="BF130"/>
  <c r="BF144"/>
  <c r="BF145"/>
  <c r="BF153"/>
  <c r="BF168"/>
  <c r="BF171"/>
  <c r="BF172"/>
  <c r="BF175"/>
  <c r="BF182"/>
  <c r="BF183"/>
  <c r="BF184"/>
  <c r="BF190"/>
  <c r="BF197"/>
  <c r="BF198"/>
  <c r="BF202"/>
  <c r="BF205"/>
  <c r="BF214"/>
  <c r="BF216"/>
  <c r="BF220"/>
  <c r="BF225"/>
  <c r="BF230"/>
  <c r="BF231"/>
  <c r="BF232"/>
  <c r="BF234"/>
  <c r="BF243"/>
  <c r="BF256"/>
  <c r="BF261"/>
  <c r="BK167"/>
  <c r="J167"/>
  <c r="J69"/>
  <c i="3" r="E70"/>
  <c r="BF83"/>
  <c r="BF85"/>
  <c r="BF89"/>
  <c r="BF91"/>
  <c r="BF93"/>
  <c i="2" r="F95"/>
  <c r="BF106"/>
  <c r="BF107"/>
  <c r="BF114"/>
  <c r="BF118"/>
  <c r="BF126"/>
  <c r="BF127"/>
  <c r="BF128"/>
  <c r="BF133"/>
  <c r="BF140"/>
  <c r="BF142"/>
  <c r="BF146"/>
  <c r="BF157"/>
  <c r="BF179"/>
  <c r="BF181"/>
  <c r="BF187"/>
  <c r="BF188"/>
  <c r="BF191"/>
  <c r="BF193"/>
  <c r="BF194"/>
  <c r="BF199"/>
  <c r="BF209"/>
  <c r="BF211"/>
  <c r="BF212"/>
  <c r="BF217"/>
  <c r="BF218"/>
  <c r="BF219"/>
  <c r="BF222"/>
  <c r="BF223"/>
  <c r="BF227"/>
  <c r="BF228"/>
  <c r="BF236"/>
  <c r="BF241"/>
  <c r="BF245"/>
  <c r="BF247"/>
  <c r="BF252"/>
  <c r="BF257"/>
  <c r="BF269"/>
  <c i="3" r="BF90"/>
  <c r="BF92"/>
  <c i="2" r="J92"/>
  <c r="BF105"/>
  <c r="BF115"/>
  <c r="BF134"/>
  <c r="BF143"/>
  <c r="BF149"/>
  <c r="BF150"/>
  <c r="BF154"/>
  <c r="BF158"/>
  <c r="BF173"/>
  <c r="BF112"/>
  <c r="BF117"/>
  <c r="BF120"/>
  <c r="BF141"/>
  <c r="BF151"/>
  <c r="BF155"/>
  <c r="BF159"/>
  <c r="BF164"/>
  <c r="BF174"/>
  <c r="BF180"/>
  <c r="BF185"/>
  <c r="BF201"/>
  <c r="BF206"/>
  <c r="BF210"/>
  <c r="BF215"/>
  <c r="BF237"/>
  <c r="BF238"/>
  <c r="BF240"/>
  <c r="BF246"/>
  <c r="BF251"/>
  <c r="BF258"/>
  <c r="BF267"/>
  <c r="BF242"/>
  <c r="BF248"/>
  <c r="BF262"/>
  <c r="BF265"/>
  <c i="3" r="J52"/>
  <c i="2" r="BF104"/>
  <c r="BF121"/>
  <c r="BF122"/>
  <c r="BF132"/>
  <c r="BF137"/>
  <c r="BF152"/>
  <c r="BF165"/>
  <c r="BF176"/>
  <c r="BF186"/>
  <c r="BF250"/>
  <c r="BF253"/>
  <c r="BF260"/>
  <c r="BF263"/>
  <c r="BF264"/>
  <c r="BF272"/>
  <c r="BK160"/>
  <c r="J160"/>
  <c r="J67"/>
  <c i="3" r="F55"/>
  <c r="BF84"/>
  <c r="BF87"/>
  <c r="BF88"/>
  <c i="1" r="BB56"/>
  <c i="2" r="BF116"/>
  <c r="BF119"/>
  <c r="BF135"/>
  <c r="BF161"/>
  <c r="BF163"/>
  <c r="BF166"/>
  <c r="BF177"/>
  <c r="BF189"/>
  <c r="BF192"/>
  <c r="BF195"/>
  <c r="BF196"/>
  <c r="BF200"/>
  <c r="BF203"/>
  <c r="BF204"/>
  <c r="BF207"/>
  <c r="BF213"/>
  <c r="BF224"/>
  <c r="BF226"/>
  <c r="BF229"/>
  <c r="BF235"/>
  <c r="BF239"/>
  <c r="BF271"/>
  <c i="3" r="F36"/>
  <c i="1" r="BC56"/>
  <c i="3" r="F37"/>
  <c i="1" r="BD56"/>
  <c i="2" r="F37"/>
  <c i="1" r="BD55"/>
  <c i="2" r="F33"/>
  <c i="1" r="AZ55"/>
  <c i="2" r="F35"/>
  <c i="1" r="BB55"/>
  <c i="2" r="J33"/>
  <c i="1" r="AV55"/>
  <c i="3" r="J33"/>
  <c i="1" r="AV56"/>
  <c i="3" r="F33"/>
  <c i="1" r="AZ56"/>
  <c i="2" r="F36"/>
  <c i="1" r="BC55"/>
  <c i="2" l="1" r="P169"/>
  <c r="T169"/>
  <c r="R169"/>
  <c r="R98"/>
  <c r="BK147"/>
  <c r="J147"/>
  <c r="J64"/>
  <c r="BK100"/>
  <c r="J100"/>
  <c r="J61"/>
  <c r="P99"/>
  <c r="P98"/>
  <c i="1" r="AU55"/>
  <c i="2" r="T147"/>
  <c r="T99"/>
  <c r="T98"/>
  <c i="3" r="BK80"/>
  <c r="J80"/>
  <c i="2" r="J101"/>
  <c r="J62"/>
  <c r="J148"/>
  <c r="J65"/>
  <c r="BK169"/>
  <c r="J169"/>
  <c r="J70"/>
  <c r="F34"/>
  <c i="1" r="BA55"/>
  <c i="3" r="J30"/>
  <c i="1" r="AG56"/>
  <c r="AZ54"/>
  <c r="W29"/>
  <c r="BC54"/>
  <c r="W32"/>
  <c r="AU54"/>
  <c i="3" r="F34"/>
  <c i="1" r="BA56"/>
  <c r="BD54"/>
  <c r="W33"/>
  <c r="BB54"/>
  <c r="AX54"/>
  <c i="3" r="J34"/>
  <c i="1" r="AW56"/>
  <c r="AT56"/>
  <c i="2" r="J34"/>
  <c i="1" r="AW55"/>
  <c r="AT55"/>
  <c i="3" l="1" r="J39"/>
  <c r="J59"/>
  <c i="2" r="BK99"/>
  <c r="J99"/>
  <c r="J60"/>
  <c i="1" r="AN56"/>
  <c r="BA54"/>
  <c r="W30"/>
  <c r="AV54"/>
  <c r="AK29"/>
  <c r="AY54"/>
  <c r="W31"/>
  <c i="2" l="1" r="BK98"/>
  <c r="J98"/>
  <c r="J59"/>
  <c i="1" r="AW54"/>
  <c r="AK30"/>
  <c i="2" l="1" r="J30"/>
  <c i="1" r="AG55"/>
  <c r="AN55"/>
  <c r="AT54"/>
  <c i="2" l="1" r="J39"/>
  <c i="1" r="AG54"/>
  <c r="AN54"/>
  <c l="1" r="AK26"/>
  <c r="AK35"/>
</calcChain>
</file>

<file path=xl/sharedStrings.xml><?xml version="1.0" encoding="utf-8"?>
<sst xmlns="http://schemas.openxmlformats.org/spreadsheetml/2006/main">
  <si>
    <t>Export Komplet</t>
  </si>
  <si>
    <t>VZ</t>
  </si>
  <si>
    <t>2.0</t>
  </si>
  <si>
    <t/>
  </si>
  <si>
    <t>False</t>
  </si>
  <si>
    <t>{1b4b7b6c-f1b4-46a2-bec8-c182267c44ea}</t>
  </si>
  <si>
    <t xml:space="preserve">&gt;&gt;  skryté sloupce  &lt;&lt;</t>
  </si>
  <si>
    <t>0,01</t>
  </si>
  <si>
    <t>21</t>
  </si>
  <si>
    <t>15</t>
  </si>
  <si>
    <t>REKAPITULACE STAVBY</t>
  </si>
  <si>
    <t xml:space="preserve">v ---  níže se nacházejí doplnkové a pomocné údaje k sestavám  --- v</t>
  </si>
  <si>
    <t>0,001</t>
  </si>
  <si>
    <t>Kód:</t>
  </si>
  <si>
    <t>1</t>
  </si>
  <si>
    <t>Stavba:</t>
  </si>
  <si>
    <t>BD Benešova 642-644, Kolín</t>
  </si>
  <si>
    <t>KSO:</t>
  </si>
  <si>
    <t>CC-CZ:</t>
  </si>
  <si>
    <t>Místo:</t>
  </si>
  <si>
    <t xml:space="preserve"> </t>
  </si>
  <si>
    <t>Datum:</t>
  </si>
  <si>
    <t>14. 2. 2021</t>
  </si>
  <si>
    <t>Zadavatel:</t>
  </si>
  <si>
    <t>IČ:</t>
  </si>
  <si>
    <t>Město Kolín</t>
  </si>
  <si>
    <t>DIČ:</t>
  </si>
  <si>
    <t>Zhotovitel:</t>
  </si>
  <si>
    <t>Projektant:</t>
  </si>
  <si>
    <t>Revitali s.r.o.</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</si>
  <si>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</si>
  <si>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</si>
  <si>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</si>
  <si>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https://podminky.urs.cz._x000d_
_x000d_
Součástí zadávací dokumentace je nejen výkaz výměr ale i projektová dokumentace a cena musí být tvořena na základě prohlídky stavby a minimálně těchto dvou částí zadávací dokumentace. Přesto, že tento výkaz výměr byl vypracován s nejvyšší péčí,  je na výhradní odpovědnosti nabízejícího zkontrolovat položky a výměry zde uvedené s výkresovou a textovou částí dokumentace a případně uvést opravené či doplněné položky na zvláštní list nabídky.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</si>
  <si>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</si>
  <si>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</si>
  <si>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</si>
  <si>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</si>
  <si>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</si>
  <si>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</si>
  <si>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</si>
  <si>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</si>
  <si>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</si>
  <si>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</si>
  <si>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</si>
  <si>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</si>
  <si>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</si>
  <si>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</si>
  <si>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</si>
  <si>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</si>
  <si>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</si>
  <si>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</si>
  <si>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</si>
  <si>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</si>
  <si>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</si>
  <si>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</si>
  <si>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</si>
  <si>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</si>
  <si>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</si>
  <si>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</si>
  <si>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</si>
  <si>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</si>
  <si>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</si>
  <si>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</si>
  <si>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</si>
  <si>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</si>
  <si>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</si>
  <si>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</si>
  <si>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</si>
  <si>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</si>
  <si>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</si>
  <si>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</si>
  <si>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</si>
  <si>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1.etapa</t>
  </si>
  <si>
    <t>Střecha</t>
  </si>
  <si>
    <t>STA</t>
  </si>
  <si>
    <t>{92060fa0-eae4-4b09-9265-a129aadc75b4}</t>
  </si>
  <si>
    <t>VRN</t>
  </si>
  <si>
    <t>Ostatní a vedlejší náklady</t>
  </si>
  <si>
    <t>{a62552ba-959c-4b5b-8223-8f370e1822d8}</t>
  </si>
  <si>
    <t>KRYCÍ LIST SOUPISU PRACÍ</t>
  </si>
  <si>
    <t>Objekt:</t>
  </si>
  <si>
    <t>1.etapa - Střecha</t>
  </si>
  <si>
    <t>REKAPITULACE ČLENĚNÍ SOUPISU PRACÍ</t>
  </si>
  <si>
    <t>Kód dílu - Popis</t>
  </si>
  <si>
    <t>Cena celkem [CZK]</t>
  </si>
  <si>
    <t>-1</t>
  </si>
  <si>
    <t>HSV - Práce a dodávky HSV</t>
  </si>
  <si>
    <t xml:space="preserve">    6 - Úpravy povrchů, podlahy a osazování výplní</t>
  </si>
  <si>
    <t xml:space="preserve">      61 - Úprava povrchů vnitřních</t>
  </si>
  <si>
    <t xml:space="preserve">      62 - Úprava povrchů vnějších</t>
  </si>
  <si>
    <t xml:space="preserve">    9 - Ostatní konstrukce a práce, bourání</t>
  </si>
  <si>
    <t xml:space="preserve">      94 - Lešení a stavební výtahy</t>
  </si>
  <si>
    <t xml:space="preserve">      96 - Bourání konstrukcí</t>
  </si>
  <si>
    <t xml:space="preserve">      98 - Sanace</t>
  </si>
  <si>
    <t xml:space="preserve">    997 - Přesun sutě</t>
  </si>
  <si>
    <t xml:space="preserve">    998 - Přesun hmot</t>
  </si>
  <si>
    <t>PSV - Práce a dodávky PSV</t>
  </si>
  <si>
    <t xml:space="preserve">    713 - Izolace tepelné</t>
  </si>
  <si>
    <t xml:space="preserve">    742 - Elektro</t>
  </si>
  <si>
    <t xml:space="preserve">    762 - Konstrukce tesařské</t>
  </si>
  <si>
    <t xml:space="preserve">    764 - Konstrukce klempířské</t>
  </si>
  <si>
    <t xml:space="preserve">    765 - Krytina skládaná</t>
  </si>
  <si>
    <t xml:space="preserve">    766 - Konstrukce truhlářské</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</si>
  <si>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</si>
  <si>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</si>
  <si>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</si>
  <si>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</si>
  <si>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</si>
  <si>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</si>
  <si>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</si>
  <si>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</si>
  <si>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</si>
  <si>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</si>
  <si>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</si>
  <si>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</si>
  <si>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</si>
  <si>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</si>
  <si>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</si>
  <si>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</si>
  <si>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</si>
  <si>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</si>
  <si>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</si>
  <si>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</si>
  <si>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61</t>
  </si>
  <si>
    <t>Úprava povrchů vnitřních</t>
  </si>
  <si>
    <t>2</t>
  </si>
  <si>
    <t>K</t>
  </si>
  <si>
    <t>612325302</t>
  </si>
  <si>
    <t>Vápenocementová omítka ostění nebo nadpraží štuková</t>
  </si>
  <si>
    <t>m2</t>
  </si>
  <si>
    <t>CS ÚRS 2021 01</t>
  </si>
  <si>
    <t>4</t>
  </si>
  <si>
    <t>3</t>
  </si>
  <si>
    <t>1685757171</t>
  </si>
  <si>
    <t>619991001</t>
  </si>
  <si>
    <t>Zakrytí vnitřních ploch před znečištěním včetně pozdějšího odkrytí podlah fólií přilepenou lepící páskou</t>
  </si>
  <si>
    <t>-1052957923</t>
  </si>
  <si>
    <t>622143003</t>
  </si>
  <si>
    <t>Montáž omítkových profilů plastových, pozinkovaných nebo dřevěných upevněných vtlačením do podkladní vrstvy nebo přibitím rohových s tkaninou</t>
  </si>
  <si>
    <t>m</t>
  </si>
  <si>
    <t>-1689328276</t>
  </si>
  <si>
    <t>M</t>
  </si>
  <si>
    <t>63127466</t>
  </si>
  <si>
    <t>profil rohový s výztužnou tkaninou</t>
  </si>
  <si>
    <t>8</t>
  </si>
  <si>
    <t>-2091133507</t>
  </si>
  <si>
    <t>5</t>
  </si>
  <si>
    <t>622143004</t>
  </si>
  <si>
    <t>Montáž omítkových profilů plastových, pozinkovaných nebo dřevěných upevněných vtlačením do podkladní vrstvy nebo přibitím začišťovacích samolepících pro vytvoření dilatujícího spoje s okenním rámem</t>
  </si>
  <si>
    <t>-1954726971</t>
  </si>
  <si>
    <t>59051476</t>
  </si>
  <si>
    <t>profil začišťovací PVC 9mm s výztužnou tkaninou pro ostění ETICS</t>
  </si>
  <si>
    <t>1095110323</t>
  </si>
  <si>
    <t>7</t>
  </si>
  <si>
    <t>629991012</t>
  </si>
  <si>
    <t>Zakrytí vnějších ploch před znečištěním včetně pozdějšího odkrytí výplní otvorů a svislých ploch fólií přilepenou na začišťovací lištu</t>
  </si>
  <si>
    <t>-1779281430</t>
  </si>
  <si>
    <t>62</t>
  </si>
  <si>
    <t>Úprava povrchů vnějších</t>
  </si>
  <si>
    <t>629995101</t>
  </si>
  <si>
    <t>Očištění vnějších ploch tlakovou vodou omytím</t>
  </si>
  <si>
    <t>-1296016531</t>
  </si>
  <si>
    <t>9</t>
  </si>
  <si>
    <t>621325101</t>
  </si>
  <si>
    <t>Oprava vápenocementové omítky vnějších ploch stupně členitosti 1 hladké podhledů, v rozsahu opravované plochy do 10%</t>
  </si>
  <si>
    <t>966421552</t>
  </si>
  <si>
    <t>10</t>
  </si>
  <si>
    <t>621131121</t>
  </si>
  <si>
    <t>Podkladní a spojovací vrstva vnějších omítaných ploch penetrace nanášená ručně podhledů</t>
  </si>
  <si>
    <t>-803511929</t>
  </si>
  <si>
    <t>11</t>
  </si>
  <si>
    <t>621221011</t>
  </si>
  <si>
    <t>Montáž kontaktního zateplení lepením a mechanickým kotvením z desek z minerální vlny s podélnou orientací vláken na vnější podhledy, tloušťky desek přes 40 do 80 mm</t>
  </si>
  <si>
    <t>1659269019</t>
  </si>
  <si>
    <t>12</t>
  </si>
  <si>
    <t>63151519</t>
  </si>
  <si>
    <t>deska tepelně izolační minerální kontaktních fasád podélné vlákno λ=0,036 tl 50mm</t>
  </si>
  <si>
    <t>-1088200974</t>
  </si>
  <si>
    <t>13</t>
  </si>
  <si>
    <t>621221031</t>
  </si>
  <si>
    <t>Montáž kontaktního zateplení lepením a mechanickým kotvením z desek z minerální vlny s podélnou orientací vláken na vnější podhledy, tloušťky desek přes 120 do 160 mm</t>
  </si>
  <si>
    <t>38730068</t>
  </si>
  <si>
    <t>14</t>
  </si>
  <si>
    <t>63151538</t>
  </si>
  <si>
    <t>deska tepelně izolační minerální kontaktních fasád podélné vlákno λ=0,036 tl 160mm</t>
  </si>
  <si>
    <t>9450053</t>
  </si>
  <si>
    <t>621251105</t>
  </si>
  <si>
    <t>Montáž kontaktního zateplení lepením a mechanickým kotvením Příplatek k cenám za zápustnou montáž kotev s použitím tepelněizolačních zátek na vnější podhledy z minerální vlny</t>
  </si>
  <si>
    <t>-1503698248</t>
  </si>
  <si>
    <t>16</t>
  </si>
  <si>
    <t>621532031</t>
  </si>
  <si>
    <t>Omítka tenkovrstvá silikonová vnějších ploch probarvená, včetně penetrace podkladu hydrofilní, s regulací vlhkosti na povrchu a se zvýšenou ochranou proti mikroorganismům zrnitá, tloušťky 3,0 mm podhledů</t>
  </si>
  <si>
    <t>-1378697307</t>
  </si>
  <si>
    <t>17</t>
  </si>
  <si>
    <t>622325101</t>
  </si>
  <si>
    <t>Oprava vápenocementové omítky vnějších ploch stupně členitosti 1 hladké stěn, v rozsahu opravované plochy do 10%</t>
  </si>
  <si>
    <t>1471579093</t>
  </si>
  <si>
    <t>18</t>
  </si>
  <si>
    <t>622325201</t>
  </si>
  <si>
    <t>Oprava vápenocementové omítky vnějších ploch stupně členitosti 1 štukové stěn, v rozsahu opravované plochy do 10%</t>
  </si>
  <si>
    <t>-551995523</t>
  </si>
  <si>
    <t>19</t>
  </si>
  <si>
    <t>622131121</t>
  </si>
  <si>
    <t>Podkladní a spojovací vrstva vnějších omítaných ploch penetrace nanášená ručně stěn</t>
  </si>
  <si>
    <t>2131296867</t>
  </si>
  <si>
    <t>20</t>
  </si>
  <si>
    <t>622221001</t>
  </si>
  <si>
    <t>Montáž kontaktního zateplení lepením a mechanickým kotvením z desek z minerální vlny s podélnou orientací vláken na vnější stěny, tloušťky desek do 40 mm</t>
  </si>
  <si>
    <t>-1665713435</t>
  </si>
  <si>
    <t>631x6</t>
  </si>
  <si>
    <t>deska tepelně izolační minerální kontaktních fasád tl 30mm</t>
  </si>
  <si>
    <t>1126654357</t>
  </si>
  <si>
    <t>22</t>
  </si>
  <si>
    <t>622221011</t>
  </si>
  <si>
    <t>Montáž kontaktního zateplení lepením a mechanickým kotvením z desek z minerální vlny s podélnou orientací vláken na vnější stěny, tloušťky desek přes 40 do 80 mm</t>
  </si>
  <si>
    <t>-1730470413</t>
  </si>
  <si>
    <t>23</t>
  </si>
  <si>
    <t>63152260</t>
  </si>
  <si>
    <t>deska tepelně izolační minerální kontaktních fasád podélné vlákno λ=0,035 tl 50mm</t>
  </si>
  <si>
    <t>-1791750900</t>
  </si>
  <si>
    <t>24</t>
  </si>
  <si>
    <t>622221031</t>
  </si>
  <si>
    <t>Montáž kontaktního zateplení lepením a mechanickým kotvením z desek z minerální vlny s podélnou orientací vláken na vnější stěny, tloušťky desek přes 120 do 160 mm</t>
  </si>
  <si>
    <t>-1017184381</t>
  </si>
  <si>
    <t>25</t>
  </si>
  <si>
    <t>386275800</t>
  </si>
  <si>
    <t>26</t>
  </si>
  <si>
    <t>622251105</t>
  </si>
  <si>
    <t>Montáž kontaktního zateplení lepením a mechanickým kotvením Příplatek k cenám za zápustnou montáž kotev s použitím tepelněizolačních zátek na vnější stěny z minerální vlny</t>
  </si>
  <si>
    <t>-1100127445</t>
  </si>
  <si>
    <t>27</t>
  </si>
  <si>
    <t>622212051</t>
  </si>
  <si>
    <t>Montáž kontaktního zateplení vnějšího ostění, nadpraží nebo parapetu lepením z polystyrenových desek nebo z kombinovaných desek hloubky špalet přes 200 do 400 mm, tloušťky desek do 40 mm</t>
  </si>
  <si>
    <t>-1874161559</t>
  </si>
  <si>
    <t>28</t>
  </si>
  <si>
    <t>28375931</t>
  </si>
  <si>
    <t>deska EPS 70 fasádní λ=0,039 tl 30mm</t>
  </si>
  <si>
    <t>697557927</t>
  </si>
  <si>
    <t>29</t>
  </si>
  <si>
    <t>-1416256502</t>
  </si>
  <si>
    <t>30</t>
  </si>
  <si>
    <t>28376415</t>
  </si>
  <si>
    <t>deska z polystyrénu XPS, hrana polodrážková a hladký povrch 300kPa tl 30mm</t>
  </si>
  <si>
    <t>-1648489604</t>
  </si>
  <si>
    <t>31</t>
  </si>
  <si>
    <t>622532031</t>
  </si>
  <si>
    <t>Omítka tenkovrstvá silikonová vnějších ploch probarvená, včetně penetrace podkladu hydrofilní, s regulací vlhkosti na povrchu a se zvýšenou ochranou proti mikroorganismům zrnitá, tloušťky 3,0 mm stěn</t>
  </si>
  <si>
    <t>1550988763</t>
  </si>
  <si>
    <t>32</t>
  </si>
  <si>
    <t>-1373885849</t>
  </si>
  <si>
    <t>33</t>
  </si>
  <si>
    <t>-1557213992</t>
  </si>
  <si>
    <t>34</t>
  </si>
  <si>
    <t>590x5</t>
  </si>
  <si>
    <t>pprofil rohový s výztužnou tkaninou a okapničkou</t>
  </si>
  <si>
    <t>591376460</t>
  </si>
  <si>
    <t>35</t>
  </si>
  <si>
    <t>1121690948</t>
  </si>
  <si>
    <t>36</t>
  </si>
  <si>
    <t>-1157467876</t>
  </si>
  <si>
    <t>37</t>
  </si>
  <si>
    <t>622252001</t>
  </si>
  <si>
    <t>Montáž profilů kontaktního zateplení zakládacích soklových připevněných hmoždinkami</t>
  </si>
  <si>
    <t>880868082</t>
  </si>
  <si>
    <t>38</t>
  </si>
  <si>
    <t>59051653</t>
  </si>
  <si>
    <t>profil zakládací Al tl 0,7mm pro ETICS pro izolant tl 160mm</t>
  </si>
  <si>
    <t>579524293</t>
  </si>
  <si>
    <t>39</t>
  </si>
  <si>
    <t>622252002</t>
  </si>
  <si>
    <t>Montáž profilů kontaktního zateplení ostatních stěnových, dilatačních apod. lepených do tmelu</t>
  </si>
  <si>
    <t>337337323</t>
  </si>
  <si>
    <t>40</t>
  </si>
  <si>
    <t>59051512</t>
  </si>
  <si>
    <t>profil začišťovací s okapnicí PVC s výztužnou tkaninou pro parapet ETICS</t>
  </si>
  <si>
    <t>1070184830</t>
  </si>
  <si>
    <t>41</t>
  </si>
  <si>
    <t>1825945587</t>
  </si>
  <si>
    <t>42</t>
  </si>
  <si>
    <t>K041</t>
  </si>
  <si>
    <t>Příplatek za vícebarevnou fasádu- viz. barevné řešení</t>
  </si>
  <si>
    <t>-1774224233</t>
  </si>
  <si>
    <t>43</t>
  </si>
  <si>
    <t>K042</t>
  </si>
  <si>
    <t>Příplatek za použití šroubovacích hmoždinek (pouze v případě nutnosti)</t>
  </si>
  <si>
    <t>2073294119</t>
  </si>
  <si>
    <t>44</t>
  </si>
  <si>
    <t>K090</t>
  </si>
  <si>
    <t>Zpevnění plochy původních poškozených omítek organokřemičitým konsolidantem</t>
  </si>
  <si>
    <t>611502690</t>
  </si>
  <si>
    <t>Ostatní konstrukce a práce, bourání</t>
  </si>
  <si>
    <t>94</t>
  </si>
  <si>
    <t>Lešení a stavební výtahy</t>
  </si>
  <si>
    <t>45</t>
  </si>
  <si>
    <t>941211112</t>
  </si>
  <si>
    <t>Montáž lešení řadového rámového lehkého pracovního s podlahami s provozním zatížením tř. 3 do 200 kg/m2 šířky tř. SW06 přes 0,6 do 0,9 m, výšky přes 10 do 25 m</t>
  </si>
  <si>
    <t>540554506</t>
  </si>
  <si>
    <t>46</t>
  </si>
  <si>
    <t>941211211</t>
  </si>
  <si>
    <t>Montáž lešení řadového rámového lehkého pracovního s podlahami s provozním zatížením tř. 3 do 200 kg/m2 Příplatek za první a každý další den použití lešení k ceně -1111 nebo -1112</t>
  </si>
  <si>
    <t>-901011201</t>
  </si>
  <si>
    <t>47</t>
  </si>
  <si>
    <t>941211812</t>
  </si>
  <si>
    <t>Demontáž lešení řadového rámového lehkého pracovního s provozním zatížením tř. 3 do 200 kg/m2 šířky tř. SW06 přes 0,6 do 0,9 m, výšky přes 10 do 25 m</t>
  </si>
  <si>
    <t>-1081709130</t>
  </si>
  <si>
    <t>48</t>
  </si>
  <si>
    <t>944511111</t>
  </si>
  <si>
    <t>Montáž ochranné sítě zavěšené na konstrukci lešení z textilie z umělých vláken</t>
  </si>
  <si>
    <t>-1720851769</t>
  </si>
  <si>
    <t>49</t>
  </si>
  <si>
    <t>944511211</t>
  </si>
  <si>
    <t>Montáž ochranné sítě Příplatek za první a každý další den použití sítě k ceně -1111</t>
  </si>
  <si>
    <t>1486219788</t>
  </si>
  <si>
    <t>50</t>
  </si>
  <si>
    <t>944511811</t>
  </si>
  <si>
    <t>Demontáž ochranné sítě zavěšené na konstrukci lešení z textilie z umělých vláken</t>
  </si>
  <si>
    <t>-1738407155</t>
  </si>
  <si>
    <t>51</t>
  </si>
  <si>
    <t>945412113</t>
  </si>
  <si>
    <t>Teleskopická hydraulická montážní plošina na samohybném podvozku, s otočným košem výšky zdvihu do 32 m</t>
  </si>
  <si>
    <t>den</t>
  </si>
  <si>
    <t>1114154981</t>
  </si>
  <si>
    <t>96</t>
  </si>
  <si>
    <t>Bourání konstrukcí</t>
  </si>
  <si>
    <t>52</t>
  </si>
  <si>
    <t>966080103</t>
  </si>
  <si>
    <t>Bourání kontaktního zateplení včetně povrchové úpravy omítkou nebo nátěrem z polystyrénových desek, tloušťky přes 60 do 120 mm</t>
  </si>
  <si>
    <t>1089891178</t>
  </si>
  <si>
    <t>53</t>
  </si>
  <si>
    <t>968062376</t>
  </si>
  <si>
    <t>Vybourání dřevěných rámů oken s křídly, dveřních zárubní, vrat, stěn, ostění nebo obkladů rámů oken s křídly zdvojených, plochy do 4 m2</t>
  </si>
  <si>
    <t>-1808552146</t>
  </si>
  <si>
    <t>54</t>
  </si>
  <si>
    <t>978015321</t>
  </si>
  <si>
    <t>Otlučení vápenných nebo vápenocementových omítek vnějších ploch s vyškrabáním spar a s očištěním zdiva stupně členitosti 1 a 2, v rozsahu do 10 %</t>
  </si>
  <si>
    <t>-1582283143</t>
  </si>
  <si>
    <t>98</t>
  </si>
  <si>
    <t>Sanace</t>
  </si>
  <si>
    <t>55</t>
  </si>
  <si>
    <t>K089</t>
  </si>
  <si>
    <t>Sanace římsy nad 6NP</t>
  </si>
  <si>
    <t>-164117828</t>
  </si>
  <si>
    <t>997</t>
  </si>
  <si>
    <t>Přesun sutě</t>
  </si>
  <si>
    <t>56</t>
  </si>
  <si>
    <t>997013159</t>
  </si>
  <si>
    <t>Vnitrostaveništní doprava suti a vybouraných hmot vodorovně do 50 m svisle s omezením mechanizace pro budovy a haly výšky přes 27 do 30 m</t>
  </si>
  <si>
    <t>t</t>
  </si>
  <si>
    <t>1433951829</t>
  </si>
  <si>
    <t>57</t>
  </si>
  <si>
    <t>997013501</t>
  </si>
  <si>
    <t>Odvoz suti a vybouraných hmot na skládku nebo meziskládku se složením, na vzdálenost do 1 km</t>
  </si>
  <si>
    <t>382785518</t>
  </si>
  <si>
    <t>58</t>
  </si>
  <si>
    <t>997013509</t>
  </si>
  <si>
    <t>Odvoz suti a vybouraných hmot na skládku nebo meziskládku se složením, na vzdálenost Příplatek k ceně za každý další i započatý 1 km přes 1 km</t>
  </si>
  <si>
    <t>-1238058532</t>
  </si>
  <si>
    <t>59</t>
  </si>
  <si>
    <t>997013631</t>
  </si>
  <si>
    <t>Poplatek za uložení stavebního odpadu na skládce (skládkovné) směsného stavebního a demoličního zatříděného do Katalogu odpadů pod kódem 17 09 04</t>
  </si>
  <si>
    <t>490660369</t>
  </si>
  <si>
    <t>998</t>
  </si>
  <si>
    <t>Přesun hmot</t>
  </si>
  <si>
    <t>60</t>
  </si>
  <si>
    <t>998017004</t>
  </si>
  <si>
    <t>Přesun hmot pro budovy občanské výstavby, bydlení, výrobu a služby s omezením mechanizace vodorovná dopravní vzdálenost do 100 m pro budovy s jakoukoliv nosnou konstrukcí výšky přes 24 do 36 m</t>
  </si>
  <si>
    <t>571520761</t>
  </si>
  <si>
    <t>PSV</t>
  </si>
  <si>
    <t>Práce a dodávky PSV</t>
  </si>
  <si>
    <t>713</t>
  </si>
  <si>
    <t>Izolace tepelné</t>
  </si>
  <si>
    <t>713151162</t>
  </si>
  <si>
    <t>Montáž tepelné izolace střech šikmých rohožemi, pásy, deskami (izolační materiál ve specifikaci) přišroubovanými šrouby nad krokve, sklonu střechy přes 30° do 45° tloušťky izolace přes 60 do 100 mm</t>
  </si>
  <si>
    <t>-2138734860</t>
  </si>
  <si>
    <t>631x1</t>
  </si>
  <si>
    <t>difúzně otevřené PUR/PIR desky tl.100mm</t>
  </si>
  <si>
    <t>1036984224</t>
  </si>
  <si>
    <t>63</t>
  </si>
  <si>
    <t>713151152</t>
  </si>
  <si>
    <t>Montáž tepelné izolace střech šikmých rohožemi, pásy, deskami (izolační materiál ve specifikaci) přišroubovanými šrouby nad krokve, sklonu střechy do 30° tloušťky izolace přes 60 do 100 mm</t>
  </si>
  <si>
    <t>929577791</t>
  </si>
  <si>
    <t>64</t>
  </si>
  <si>
    <t>631x2</t>
  </si>
  <si>
    <t>1601900796</t>
  </si>
  <si>
    <t>65</t>
  </si>
  <si>
    <t>K072</t>
  </si>
  <si>
    <t>D+M difuzní vzduchotěsné folie</t>
  </si>
  <si>
    <t>-1782259379</t>
  </si>
  <si>
    <t>66</t>
  </si>
  <si>
    <t>K073</t>
  </si>
  <si>
    <t>D+M difuzně otevřené pojistné folie</t>
  </si>
  <si>
    <t>-551820753</t>
  </si>
  <si>
    <t>67</t>
  </si>
  <si>
    <t>998713204</t>
  </si>
  <si>
    <t>Přesun hmot pro izolace tepelné stanovený procentní sazbou (%) z ceny vodorovná dopravní vzdálenost do 50 m v objektech výšky přes 24 do 36 m</t>
  </si>
  <si>
    <t>%</t>
  </si>
  <si>
    <t>-618373576</t>
  </si>
  <si>
    <t>742</t>
  </si>
  <si>
    <t>Elektro</t>
  </si>
  <si>
    <t>68</t>
  </si>
  <si>
    <t>K107</t>
  </si>
  <si>
    <t>Pásek FeZn 30x4 mm (v zemi) - 0,95kg/m</t>
  </si>
  <si>
    <t>-489753235</t>
  </si>
  <si>
    <t>69</t>
  </si>
  <si>
    <t>K108</t>
  </si>
  <si>
    <t>Vodič FeZn f 10 mm (na podpěrách) - 0,40kg/m</t>
  </si>
  <si>
    <t>127685991</t>
  </si>
  <si>
    <t>70</t>
  </si>
  <si>
    <t>K109</t>
  </si>
  <si>
    <t>Podpěra PV 1a svodového vodiče-PODPĚRA BEZ ZATEPLENÍ</t>
  </si>
  <si>
    <t>ks</t>
  </si>
  <si>
    <t>1422298737</t>
  </si>
  <si>
    <t>71</t>
  </si>
  <si>
    <t>K110</t>
  </si>
  <si>
    <t>Podpěra PV 15c - na hřebenáče</t>
  </si>
  <si>
    <t>-1231020545</t>
  </si>
  <si>
    <t>72</t>
  </si>
  <si>
    <t>K111</t>
  </si>
  <si>
    <t>Podpěra PV 11 - pod tašky</t>
  </si>
  <si>
    <t>378463898</t>
  </si>
  <si>
    <t>73</t>
  </si>
  <si>
    <t>K048</t>
  </si>
  <si>
    <t>Podpěra pro ploché střechy</t>
  </si>
  <si>
    <t>-740738164</t>
  </si>
  <si>
    <t>74</t>
  </si>
  <si>
    <t>K112</t>
  </si>
  <si>
    <t>Svorka spojovací SP</t>
  </si>
  <si>
    <t>-827556621</t>
  </si>
  <si>
    <t>75</t>
  </si>
  <si>
    <t>K113</t>
  </si>
  <si>
    <t>Svorka spojovací SS</t>
  </si>
  <si>
    <t>-156675481</t>
  </si>
  <si>
    <t>76</t>
  </si>
  <si>
    <t>K114</t>
  </si>
  <si>
    <t>Svorka křížová SK</t>
  </si>
  <si>
    <t>-1203217039</t>
  </si>
  <si>
    <t>77</t>
  </si>
  <si>
    <t>K115</t>
  </si>
  <si>
    <t>Svorka okapová SOa</t>
  </si>
  <si>
    <t>-1768451309</t>
  </si>
  <si>
    <t>78</t>
  </si>
  <si>
    <t>K116</t>
  </si>
  <si>
    <t>jímací tyč vč. svorek a držáků 3m</t>
  </si>
  <si>
    <t>1055852337</t>
  </si>
  <si>
    <t>79</t>
  </si>
  <si>
    <t>K117</t>
  </si>
  <si>
    <t>jímací tyč vč. svorek a držáků 0,6m</t>
  </si>
  <si>
    <t>1778476350</t>
  </si>
  <si>
    <t>80</t>
  </si>
  <si>
    <t>K118</t>
  </si>
  <si>
    <t>Svorka připojovací SR 02</t>
  </si>
  <si>
    <t>-936049534</t>
  </si>
  <si>
    <t>81</t>
  </si>
  <si>
    <t>K119</t>
  </si>
  <si>
    <t>Zkušební svorka</t>
  </si>
  <si>
    <t>-1551512712</t>
  </si>
  <si>
    <t>82</t>
  </si>
  <si>
    <t>K120</t>
  </si>
  <si>
    <t>Ochranný úhelník, trubka</t>
  </si>
  <si>
    <t>1175881750</t>
  </si>
  <si>
    <t>83</t>
  </si>
  <si>
    <t>K121</t>
  </si>
  <si>
    <t>Označovací štítek</t>
  </si>
  <si>
    <t>-1722683333</t>
  </si>
  <si>
    <t>84</t>
  </si>
  <si>
    <t>K122</t>
  </si>
  <si>
    <t>Vytyčení trasy kabelového vedení v zastavěném terénu</t>
  </si>
  <si>
    <t>1197329699</t>
  </si>
  <si>
    <t>85</t>
  </si>
  <si>
    <t>K123</t>
  </si>
  <si>
    <t>Výkop kabelové rýhy 35 × 60 cm (šířka/hloubka) / zemina tř. 3</t>
  </si>
  <si>
    <t>-1265862556</t>
  </si>
  <si>
    <t>86</t>
  </si>
  <si>
    <t>K124</t>
  </si>
  <si>
    <t>Zához kabelové rýhy 35 × 60 cm (šířka/hloubka) / zemina tř. 3</t>
  </si>
  <si>
    <t>2073128157</t>
  </si>
  <si>
    <t>87</t>
  </si>
  <si>
    <t>K125</t>
  </si>
  <si>
    <t>Zaměření kabelové trasy</t>
  </si>
  <si>
    <t>175677398</t>
  </si>
  <si>
    <t>88</t>
  </si>
  <si>
    <t>K126</t>
  </si>
  <si>
    <t>Zpracování výsledků zaměření</t>
  </si>
  <si>
    <t>1448868522</t>
  </si>
  <si>
    <t>89</t>
  </si>
  <si>
    <t>K127</t>
  </si>
  <si>
    <t>PRŮZKUM ELEKTROINSTALACE</t>
  </si>
  <si>
    <t>h</t>
  </si>
  <si>
    <t>938833081</t>
  </si>
  <si>
    <t>90</t>
  </si>
  <si>
    <t>K066</t>
  </si>
  <si>
    <t>kOORDINACE SE STÁVAJÍÍCÍMI ROZVODY</t>
  </si>
  <si>
    <t>soub</t>
  </si>
  <si>
    <t>1734403611</t>
  </si>
  <si>
    <t>91</t>
  </si>
  <si>
    <t>K067</t>
  </si>
  <si>
    <t>Demontáž stávající elektroinstalace vč. likvidace</t>
  </si>
  <si>
    <t>kpl</t>
  </si>
  <si>
    <t>-676995798</t>
  </si>
  <si>
    <t>92</t>
  </si>
  <si>
    <t>K068</t>
  </si>
  <si>
    <t>Komplexní zkoušky, výchozí revize,</t>
  </si>
  <si>
    <t>1791610094</t>
  </si>
  <si>
    <t>93</t>
  </si>
  <si>
    <t>K128</t>
  </si>
  <si>
    <t>Podružný materiál</t>
  </si>
  <si>
    <t>-19470062</t>
  </si>
  <si>
    <t>K129</t>
  </si>
  <si>
    <t>Podíl přidružených výkonů</t>
  </si>
  <si>
    <t>-1492429979</t>
  </si>
  <si>
    <t>95</t>
  </si>
  <si>
    <t>K130</t>
  </si>
  <si>
    <t>Doprava</t>
  </si>
  <si>
    <t>-107021270</t>
  </si>
  <si>
    <t>K131</t>
  </si>
  <si>
    <t>Projekt skutečného provedení</t>
  </si>
  <si>
    <t>-188883183</t>
  </si>
  <si>
    <t>762</t>
  </si>
  <si>
    <t>Konstrukce tesařské</t>
  </si>
  <si>
    <t>97</t>
  </si>
  <si>
    <t>762341811</t>
  </si>
  <si>
    <t>Demontáž bednění a laťování bednění střech rovných, obloukových, sklonu do 60° se všemi nadstřešními konstrukcemi z prken hrubých, hoblovaných tl. do 32 mm</t>
  </si>
  <si>
    <t>578359313</t>
  </si>
  <si>
    <t>762083111</t>
  </si>
  <si>
    <t>Práce společné pro tesařské konstrukce impregnace řeziva máčením proti dřevokaznému hmyzu a houbám, třída ohrožení 1 a 2 (dřevo v interiéru)</t>
  </si>
  <si>
    <t>m3</t>
  </si>
  <si>
    <t>595462921</t>
  </si>
  <si>
    <t>99</t>
  </si>
  <si>
    <t>762341210</t>
  </si>
  <si>
    <t>Bednění a laťování montáž bednění střech rovných a šikmých sklonu do 60° s vyřezáním otvorů z prken hrubých na sraz tl. do 32 mm</t>
  </si>
  <si>
    <t>-1227540734</t>
  </si>
  <si>
    <t>100</t>
  </si>
  <si>
    <t>60515111</t>
  </si>
  <si>
    <t>řezivo jehličnaté boční prkno 20-30mm</t>
  </si>
  <si>
    <t>1890885525</t>
  </si>
  <si>
    <t>101</t>
  </si>
  <si>
    <t>762342214</t>
  </si>
  <si>
    <t>Bednění a laťování montáž laťování střech jednoduchých sklonu do 60° při osové vzdálenosti latí přes 150 do 360 mm</t>
  </si>
  <si>
    <t>37647347</t>
  </si>
  <si>
    <t>102</t>
  </si>
  <si>
    <t>60514114</t>
  </si>
  <si>
    <t>řezivo jehličnaté lať impregnovaná dl 4 m</t>
  </si>
  <si>
    <t>335696929</t>
  </si>
  <si>
    <t>103</t>
  </si>
  <si>
    <t>762342441</t>
  </si>
  <si>
    <t>Bednění a laťování montáž lišt trojúhelníkových nebo kontralatí</t>
  </si>
  <si>
    <t>1868770881</t>
  </si>
  <si>
    <t>104</t>
  </si>
  <si>
    <t>-1171145894</t>
  </si>
  <si>
    <t>105</t>
  </si>
  <si>
    <t>762342812</t>
  </si>
  <si>
    <t>Demontáž bednění a laťování laťování střech sklonu do 60° se všemi nadstřešními konstrukcemi, z latí průřezové plochy do 25 cm2 při osové vzdálenosti přes 0,22 do 0,50 m</t>
  </si>
  <si>
    <t>-2125293598</t>
  </si>
  <si>
    <t>106</t>
  </si>
  <si>
    <t>762342813</t>
  </si>
  <si>
    <t>Demontáž bednění a laťování laťování střech sklonu do 60° se všemi nadstřešními konstrukcemi, z latí průřezové plochy do 25 cm2 při osové vzdálenosti přes 0,50 m</t>
  </si>
  <si>
    <t>1612836476</t>
  </si>
  <si>
    <t>107</t>
  </si>
  <si>
    <t>762395000</t>
  </si>
  <si>
    <t>Spojovací prostředky krovů, bednění a laťování, nadstřešních konstrukcí svory, prkna, hřebíky, pásová ocel, vruty</t>
  </si>
  <si>
    <t>-514351341</t>
  </si>
  <si>
    <t>108</t>
  </si>
  <si>
    <t>998762104</t>
  </si>
  <si>
    <t>Přesun hmot pro konstrukce tesařské stanovený z hmotnosti přesunovaného materiálu vodorovná dopravní vzdálenost do 50 m v objektech výšky přes 24 do 36 m</t>
  </si>
  <si>
    <t>-1553411754</t>
  </si>
  <si>
    <t>764</t>
  </si>
  <si>
    <t>Konstrukce klempířské</t>
  </si>
  <si>
    <t>109</t>
  </si>
  <si>
    <t>764001891</t>
  </si>
  <si>
    <t>Demontáž klempířských konstrukcí oplechování úžlabí do suti</t>
  </si>
  <si>
    <t>-1870649987</t>
  </si>
  <si>
    <t>110</t>
  </si>
  <si>
    <t>764002801</t>
  </si>
  <si>
    <t>Demontáž klempířských konstrukcí závětrné lišty do suti</t>
  </si>
  <si>
    <t>833788710</t>
  </si>
  <si>
    <t>111</t>
  </si>
  <si>
    <t>764002812</t>
  </si>
  <si>
    <t>Demontáž klempířských konstrukcí okapového plechu do suti, v krytině skládané</t>
  </si>
  <si>
    <t>-865046163</t>
  </si>
  <si>
    <t>112</t>
  </si>
  <si>
    <t>764002851</t>
  </si>
  <si>
    <t>Demontáž klempířských konstrukcí oplechování parapetů do suti</t>
  </si>
  <si>
    <t>-878755057</t>
  </si>
  <si>
    <t>113</t>
  </si>
  <si>
    <t>764002861</t>
  </si>
  <si>
    <t>Demontáž klempířských konstrukcí oplechování říms do suti</t>
  </si>
  <si>
    <t>304867042</t>
  </si>
  <si>
    <t>114</t>
  </si>
  <si>
    <t>764002871</t>
  </si>
  <si>
    <t>Demontáž klempířských konstrukcí lemování zdí do suti</t>
  </si>
  <si>
    <t>1781041019</t>
  </si>
  <si>
    <t>115</t>
  </si>
  <si>
    <t>764002881</t>
  </si>
  <si>
    <t>Demontáž klempířských konstrukcí lemování střešních prostupů do suti</t>
  </si>
  <si>
    <t>-424198271</t>
  </si>
  <si>
    <t>116</t>
  </si>
  <si>
    <t>764004801</t>
  </si>
  <si>
    <t>Demontáž klempířských konstrukcí žlabu podokapního do suti</t>
  </si>
  <si>
    <t>1299148389</t>
  </si>
  <si>
    <t>117</t>
  </si>
  <si>
    <t>764004861</t>
  </si>
  <si>
    <t>Demontáž klempířských konstrukcí svodu do suti</t>
  </si>
  <si>
    <t>-558944052</t>
  </si>
  <si>
    <t>118</t>
  </si>
  <si>
    <t>764111641</t>
  </si>
  <si>
    <t>Krytina ze svitků, ze šablon nebo taškových tabulí z pozinkovaného plechu s povrchovou úpravou s úpravou u okapů, prostupů a výčnělků střechy rovné drážkováním ze svitků do rš 670 mm, sklon střechy do 30°</t>
  </si>
  <si>
    <t>2145252030</t>
  </si>
  <si>
    <t>119</t>
  </si>
  <si>
    <t>764212633</t>
  </si>
  <si>
    <t>Oplechování střešních prvků z pozinkovaného plechu s povrchovou úpravou štítu závětrnou lištou rš 250 mm</t>
  </si>
  <si>
    <t>22487122</t>
  </si>
  <si>
    <t>120</t>
  </si>
  <si>
    <t>764212663</t>
  </si>
  <si>
    <t>Oplechování střešních prvků z pozinkovaného plechu s povrchovou úpravou okapu okapovým plechem střechy rovné rš 250 mm</t>
  </si>
  <si>
    <t>1164835727</t>
  </si>
  <si>
    <t>121</t>
  </si>
  <si>
    <t>764311615</t>
  </si>
  <si>
    <t>Lemování zdí z pozinkovaného plechu s povrchovou úpravou boční nebo horní rovné, střech s krytinou skládanou mimo prejzovou rš 400 mm</t>
  </si>
  <si>
    <t>-1884964576</t>
  </si>
  <si>
    <t>122</t>
  </si>
  <si>
    <t>764314612</t>
  </si>
  <si>
    <t>Lemování prostupů z pozinkovaného plechu s povrchovou úpravou bez lišty, střech s krytinou skládanou nebo z plechu</t>
  </si>
  <si>
    <t>1504172757</t>
  </si>
  <si>
    <t>123</t>
  </si>
  <si>
    <t>764511643</t>
  </si>
  <si>
    <t>Žlab podokapní z pozinkovaného plechu s povrchovou úpravou včetně háků a čel kotlík oválný (trychtýřový), rš žlabu/průměr svodu 330/120 mm</t>
  </si>
  <si>
    <t>kus</t>
  </si>
  <si>
    <t>1372575750</t>
  </si>
  <si>
    <t>124</t>
  </si>
  <si>
    <t>998764204</t>
  </si>
  <si>
    <t>Přesun hmot pro konstrukce klempířské stanovený procentní sazbou (%) z ceny vodorovná dopravní vzdálenost do 50 m v objektech výšky přes 24 do 36 m</t>
  </si>
  <si>
    <t>-1593355469</t>
  </si>
  <si>
    <t>125</t>
  </si>
  <si>
    <t>K009</t>
  </si>
  <si>
    <t>D+M prvku K1_x000d_
VENKOVNI OKENNÍ PARAPET:
PARAPETNÍ PLECH POZINKOVANÝ 
ROZMĚR DÉLKOVÝ-DLE ŠÍŘE OKEN
_x000d_
ROZV Š. 400 mm_x000d_
POZINKOVANÝ PLECH TL. 0,55 mm, LAKOVANÝ, RAL VIZ VÝBĚR INVESTORA</t>
  </si>
  <si>
    <t>-256346979</t>
  </si>
  <si>
    <t>126</t>
  </si>
  <si>
    <t>K010</t>
  </si>
  <si>
    <t>D+M prvku K2_x000d_
SVISLÝ DEŠŤOVÝ SVOD VČETNĚ 
NOVÝH ÚCHYTŮ Á 1,5 M A KOLEN
_x000d_
PRŮMĚR 120 mm_x000d_
POZINKOVANÝ PLECH TL. 0,55 mm, LAKOVANÝ, RAL VIZ VÝBĚR INVESTORA_x000d_
NAPOJIT DO STÁVAJÍCÍ DEŠŤOVÉ KANALIZACE</t>
  </si>
  <si>
    <t>-1586780207</t>
  </si>
  <si>
    <t>127</t>
  </si>
  <si>
    <t>K011</t>
  </si>
  <si>
    <t>D+M prvku K3_x000d_
PŮLKRUHOVÝ ŽLAB, 
UCHYTIT DO NOVÝCH HÁKŮ
_x000d_
PŮLKRUH 
∅160 mm
_x000d_
POZINKOVANÝ PLECH TL. 0,55 mm, LAKOVANÝ, RAL VIZ VÝBĚR INVESTORA</t>
  </si>
  <si>
    <t>1159853104</t>
  </si>
  <si>
    <t>128</t>
  </si>
  <si>
    <t>K017</t>
  </si>
  <si>
    <t>D+M prvku K9_x000d_
LEM POTRUBÍ PRŮMĚRU 180 MM PRO STŘEŠNÍ BET STŘEŠNÍ KRYTINU_x000d_
ROZMĚRY OVĚŘIT NA STAVBĚ</t>
  </si>
  <si>
    <t>1607847056</t>
  </si>
  <si>
    <t>129</t>
  </si>
  <si>
    <t>K037</t>
  </si>
  <si>
    <t>D+M prvku K11_x000d_
VENKOVNI OKENNÍ PARAPET: PARAPETNÍ PLECH POZINKOVANÝ ROZMĚR DÉLKOVÝ-DLE ŠÍŘE OKEN_x000d_
ROZV Š. 320 mm_x000d_
POZINKOVANÝ PLECH TL. 0,55 mm, LAKOVANÝ, RAL VIZ VÝBĚR INVESTORA</t>
  </si>
  <si>
    <t>-2095406020</t>
  </si>
  <si>
    <t>130</t>
  </si>
  <si>
    <t>K106</t>
  </si>
  <si>
    <t>D+M prvku K12_x000d_
"VENKOVNI OPLECHOVANÍ ŘÍMSY:
PARAPETNÍ PLECH POZINKOVANÝ 
ROZMĚR DÉLKOVÝ-DLE ŠÍŘE OKEN
 ROZV Š. 630 mm_x000d_
POZINKOVANÝ PLECH TL. 0,55 mm, LAKOVANÝ, RAL VIZ VÝBĚR INVESTORA</t>
  </si>
  <si>
    <t>-1128836953</t>
  </si>
  <si>
    <t>765</t>
  </si>
  <si>
    <t>Krytina skládaná</t>
  </si>
  <si>
    <t>131</t>
  </si>
  <si>
    <t>765191911</t>
  </si>
  <si>
    <t>Demontáž pojistné hydroizolační fólie kladené ve sklonu přes 30°</t>
  </si>
  <si>
    <t>-1627593058</t>
  </si>
  <si>
    <t>132</t>
  </si>
  <si>
    <t>765192001</t>
  </si>
  <si>
    <t>Nouzové zakrytí střechy plachtou</t>
  </si>
  <si>
    <t>-756157601</t>
  </si>
  <si>
    <t>133</t>
  </si>
  <si>
    <t>765121801</t>
  </si>
  <si>
    <t>Demontáž krytiny betonové na sucho, sklonu do 30° do suti</t>
  </si>
  <si>
    <t>-1395739259</t>
  </si>
  <si>
    <t>134</t>
  </si>
  <si>
    <t>765121821</t>
  </si>
  <si>
    <t>Demontáž krytiny betonové Příplatek k cenám za sklon přes 30° do suti</t>
  </si>
  <si>
    <t>-2127632228</t>
  </si>
  <si>
    <t>135</t>
  </si>
  <si>
    <t>765121881</t>
  </si>
  <si>
    <t>Demontáž krytiny betonové hřebenů a nároží, sklonu do 30° z hřebenáčů na sucho do suti</t>
  </si>
  <si>
    <t>1761864050</t>
  </si>
  <si>
    <t>136</t>
  </si>
  <si>
    <t>765121891</t>
  </si>
  <si>
    <t>-405440980</t>
  </si>
  <si>
    <t>137</t>
  </si>
  <si>
    <t>765123012</t>
  </si>
  <si>
    <t>Krytina betonová drážková skládaná na sucho sklonu střechy do 30° z tašek s povrchovou úpravou</t>
  </si>
  <si>
    <t>-1502416682</t>
  </si>
  <si>
    <t>138</t>
  </si>
  <si>
    <t>765123911</t>
  </si>
  <si>
    <t>Krytina betonová drážková skládaná na sucho sklonu střechy do 30° Příplatek cenám za sklon přes 30° do 40°</t>
  </si>
  <si>
    <t>1336827084</t>
  </si>
  <si>
    <t>139</t>
  </si>
  <si>
    <t>K071</t>
  </si>
  <si>
    <t>D+M doplňků střešní krytiny dle doporučení výrobce (větrací tašky, protisněhové háky, prostupové tašky, odvětrání atd.)</t>
  </si>
  <si>
    <t>-599263677</t>
  </si>
  <si>
    <t>140</t>
  </si>
  <si>
    <t>765123122</t>
  </si>
  <si>
    <t>Krytina betonová drážková skládaná na sucho sklonu střechy do 30° prvky okapové hrany větrací mřížka univerzální</t>
  </si>
  <si>
    <t>2036235993</t>
  </si>
  <si>
    <t>141</t>
  </si>
  <si>
    <t>765123212</t>
  </si>
  <si>
    <t>Krytina betonová drážková skládaná na sucho sklonu střechy do 30° nárožní hrana provětrávaná z hřebenáčů s povrchovou úpravou</t>
  </si>
  <si>
    <t>-1820602251</t>
  </si>
  <si>
    <t>142</t>
  </si>
  <si>
    <t>765123312</t>
  </si>
  <si>
    <t>Krytina betonová drážková skládaná na sucho sklonu střechy do 30° hřeben provětrávaný z hřebenáčů s povrchovou úpravou</t>
  </si>
  <si>
    <t>-945457729</t>
  </si>
  <si>
    <t>143</t>
  </si>
  <si>
    <t>765123512</t>
  </si>
  <si>
    <t>Krytina betonová drážková skládaná na sucho sklonu střechy do 30° štítová hrana z okrajových tašek s povrchovou úpravou</t>
  </si>
  <si>
    <t>1711454069</t>
  </si>
  <si>
    <t>144</t>
  </si>
  <si>
    <t>998765104</t>
  </si>
  <si>
    <t>Přesun hmot pro krytiny skládané stanovený z hmotnosti přesunovaného materiálu vodorovná dopravní vzdálenost do 50 m na objektech výšky přes 24 do 36 m</t>
  </si>
  <si>
    <t>-588567180</t>
  </si>
  <si>
    <t>766</t>
  </si>
  <si>
    <t>Konstrukce truhlářské</t>
  </si>
  <si>
    <t>145</t>
  </si>
  <si>
    <t>766441821</t>
  </si>
  <si>
    <t>Demontáž parapetních desek dřevěných nebo plastových šířky do 300 mm délky přes 1 m</t>
  </si>
  <si>
    <t>1562646481</t>
  </si>
  <si>
    <t>146</t>
  </si>
  <si>
    <t>766694113</t>
  </si>
  <si>
    <t>Montáž ostatních truhlářských konstrukcí parapetních desek dřevěných nebo plastových šířky do 300 mm, délky přes 1600 do 2600 mm</t>
  </si>
  <si>
    <t>383392659</t>
  </si>
  <si>
    <t>147</t>
  </si>
  <si>
    <t>61144402</t>
  </si>
  <si>
    <t>parapet plastový vnitřní komůrkový tl 20mm š 305mm</t>
  </si>
  <si>
    <t>-1701388243</t>
  </si>
  <si>
    <t>148</t>
  </si>
  <si>
    <t>61144019</t>
  </si>
  <si>
    <t>koncovka k parapetu plastovému vnitřnímu 1 pár</t>
  </si>
  <si>
    <t>sada</t>
  </si>
  <si>
    <t>-370822674</t>
  </si>
  <si>
    <t>149</t>
  </si>
  <si>
    <t>K040</t>
  </si>
  <si>
    <t>D+M prvku O.1 vč. parotěsných a paropropustých pásek_x000d_
OKNO DVOUKŘÍDLÉ, Uw=max. 1,2 W/m²K_x000d_
2250 x 1000mm- podrobný popis viz. PD</t>
  </si>
  <si>
    <t>596376276</t>
  </si>
  <si>
    <t>150</t>
  </si>
  <si>
    <t>998766204</t>
  </si>
  <si>
    <t>Přesun hmot pro konstrukce truhlářské stanovený procentní sazbou (%) z ceny vodorovná dopravní vzdálenost do 50 m v objektech výšky přes 24 do 36 m</t>
  </si>
  <si>
    <t>-568584831</t>
  </si>
  <si>
    <t>783</t>
  </si>
  <si>
    <t>Dokončovací práce - nátěry</t>
  </si>
  <si>
    <t>151</t>
  </si>
  <si>
    <t>783213121</t>
  </si>
  <si>
    <t>Preventivní napouštěcí nátěr tesařských prvků proti dřevokazným houbám, hmyzu a plísním zabudovaných do konstrukce dvojnásobný syntetický</t>
  </si>
  <si>
    <t>-14326297</t>
  </si>
  <si>
    <t>152</t>
  </si>
  <si>
    <t>783823135</t>
  </si>
  <si>
    <t>Penetrační nátěr omítek hladkých omítek hladkých, zrnitých tenkovrstvých nebo štukových stupně členitosti 1 a 2 silikonový</t>
  </si>
  <si>
    <t>1618572127</t>
  </si>
  <si>
    <t>153</t>
  </si>
  <si>
    <t>783827425</t>
  </si>
  <si>
    <t>Krycí (ochranný ) nátěr omítek dvojnásobný hladkých omítek hladkých, zrnitých tenkovrstvých nebo štukových stupně členitosti 1 a 2 silikonový</t>
  </si>
  <si>
    <t>-999687838</t>
  </si>
  <si>
    <t>784</t>
  </si>
  <si>
    <t>Dokončovací práce - malby a tapety</t>
  </si>
  <si>
    <t>154</t>
  </si>
  <si>
    <t>784181111</t>
  </si>
  <si>
    <t>Penetrace podkladu jednonásobná základní silikátová bezbarvá v místnostech výšky do 3,80 m</t>
  </si>
  <si>
    <t>-1298599610</t>
  </si>
  <si>
    <t>155</t>
  </si>
  <si>
    <t>784221101</t>
  </si>
  <si>
    <t>Malby z malířských směsí otěruvzdorných za sucha dvojnásobné, bílé za sucha otěruvzdorné dobře v místnostech výšky do 3,80 m</t>
  </si>
  <si>
    <t>-2139692372</t>
  </si>
  <si>
    <t>VRN - Ostatní a vedlejší náklady</t>
  </si>
  <si>
    <t xml:space="preserve">Součástí zadávací dokumentace je nejen výkaz výměr, ale i projektová dokumentace. Cena musí být tvořena na základě prohlídky stavby a minimálně těchto dvou částí zadávací dokumentace. Přesto, že tento výkaz výměr byl vypracován s nejvyšší péčí,  je na výhradní odpovědnosti nabízejícího zkontrolovat položky a výměry zde uvedené s výkresovou a textovou částí dokumentace a případně uvést opravené či doplněné položky na zvláštní list nabídky.</t>
  </si>
  <si>
    <t>VRN - Vedlejší rozpočtové náklady</t>
  </si>
  <si>
    <t>Vedlejší rozpočtové náklady</t>
  </si>
  <si>
    <t>K001</t>
  </si>
  <si>
    <t>Mimostaveništní doprava_x000d_
Obsahuje náklady na veškerou dopravu potřebného materiálu a výrobků od místa prodejce nebo výrobce do prostoru složení v objektu zařízení staveniště, včetně nákladů s dopravou souvisejících (naložení při pořízení, složení na stavbě, provoz mechanizmu nutného k naložení, složení a přepravě, vyřízení a úhrada dopravních výjímek, povolení, zvláštních oprávnění k dopravě, doprovod, dopravní trasování apod.). Při dovozu ze třetích zemí náklady na clo, dovozní přirážky apod. Vzdálenost je dána vzdáleností konkrétního výrobce či prodejce při pořízení konkrétní věci od místa vyložení na staveniště. Obsahuje dopravu pracovníků na stavbu</t>
  </si>
  <si>
    <t>878418553</t>
  </si>
  <si>
    <t>K002</t>
  </si>
  <si>
    <t>Zařízení staveniště_x000d_
Veškeré náklady související se zařízením staveniště, zejména: náklady s umístěním, dopravou, provozem a likvidací skladů a buňkoviště, náklady s projednáním připojení, připojením a odpojením stavby na veř.rozvod elektrické energie a vody a úhrada za spotřebovaná tato média, náklady na umístění, dopravu, provoz a likvidaci hygienických zařízení stavby, náklady na staveništní rozvaděč(e), vnitrostaveništní rozvody elektrické energie a vody, náklady na vytápění a osvětlení staveniště, náklady na opatření k zamezení negativního vlivu stavby na okolí (protiprachová, protihluková apod.), náklady na čištění veřejných komunikací znečištěných stavbou, náklady na úklid prostoru staveniště, náklady na znovuuvedení prostoru zařízení staveniště do původního stavu atd.					</t>
  </si>
  <si>
    <t>-1886525768</t>
  </si>
  <si>
    <t>K003</t>
  </si>
  <si>
    <t>Provedení výtažných zkoušek, ověření soudržnosti podkladu a přídržnost lepící hmoty</t>
  </si>
  <si>
    <t>1773536654</t>
  </si>
  <si>
    <t>K006</t>
  </si>
  <si>
    <t>Ochrana zeleně a kontrukcí kolem objektu</t>
  </si>
  <si>
    <t>203325977</t>
  </si>
  <si>
    <t>K086</t>
  </si>
  <si>
    <t>Dílenská a výrobní dokumentace</t>
  </si>
  <si>
    <t>175302575</t>
  </si>
  <si>
    <t>K087</t>
  </si>
  <si>
    <t xml:space="preserve">Dokumentace průběhu prací_x000d_
Během prací budou jednotlivé postupy průběžně dokumentovány (foto+ zápisy) a na závěr prací sestavena zpráva o průběhu prací s uvedením použitých materiálů a doporučením pro další režim údržby. </t>
  </si>
  <si>
    <t>984299206</t>
  </si>
  <si>
    <t>x5</t>
  </si>
  <si>
    <t xml:space="preserve">Opatření BOZP v rozsahu NV 591/2006 Sb. a další platné legislativy_x000d_
Náklady na veškerá opatření na úseku BOZP v rozsahu NV 591/2006Sb, NV 262/2005 Sb., zák. 309/2006 Sb., zák. 183/2006 Sb., další platné legislativy, Plánu BOZP, zejména: oplocení a likvidace oplocení staveniště, označení staveniště, koordinátor BOZP, zabezpečení vjezdu a výjezdu na staveniště, zpracování technologických postupů bouracích, montážních, betonářských a dalších prací, opatření při práci ve výškách a nad volnou hloubkou, opatření při zemních pracích, opatření kolektivní ochrany, opatření individuální ochrany, opatření při bouracích pracích, opatření při betonářských a montážních pracích, platná revizní oprávnění, opatření při užívání stavební mechanizace, protipožární opatření, vybavení prostředky první pomoci, protipožárními prostředky, opatření při přenosu elektrické energie apod.									_x000d_
_x000d_
</t>
  </si>
  <si>
    <t>-1552062953</t>
  </si>
  <si>
    <t>x7</t>
  </si>
  <si>
    <t xml:space="preserve">Vypracování dokumentace skutečného provedení Obsahuje vypracování dokumentace skutečného provedení stavby autorizovanou osobou v 3 tištěných paré + 1x na digitálním nosiči - VE FORMÁTECH PDF a V OTEVŘENÉM FORMÁTU dwg A doc, dále soupis a zdůvodnění změn oproti původní dokumentaci, projednání změn oproti původní dokumentaci, vyžadujících povolení Změny stavby před dokončením, pokud tato změna nebyla vědomě vyvolána zadavatelem stavby, včetně vypracování všech podkladů a podání na příslušném úřadě veřejné správy. 	_x000d_
</t>
  </si>
  <si>
    <t>1046987378</t>
  </si>
  <si>
    <t>K103</t>
  </si>
  <si>
    <t>Aktuální stav sítí v místě stavby, zaměření sítí, vytyčení kabelových tras a tras sítí</t>
  </si>
  <si>
    <t>-1417391951</t>
  </si>
  <si>
    <t>K104</t>
  </si>
  <si>
    <t>Studie a průzkumy pro zdárné provedení stavby</t>
  </si>
  <si>
    <t>597654612</t>
  </si>
  <si>
    <t>K105</t>
  </si>
  <si>
    <t>Další materiál a práce nutné pro zdárné dokončení díla</t>
  </si>
  <si>
    <t>1187401631</t>
  </si>
  <si>
    <t>K132</t>
  </si>
  <si>
    <t>Zábory vč. vyřízení a poplatku</t>
  </si>
  <si>
    <t>-41005428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</si>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</sst>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name val="Trebuchet MS"/>
      <family val="0"/>
      <charset val="238"/>
    </font>
    <font>
      <sz val="8"/>
      <color rgb="FFFFFFFF"/>
      <name val="Arial CE"/>
    </font>
    <font>
      <sz val="8"/>
      <color rgb="FF3366FF"/>
      <name val="Arial CE"/>
    </font>
    <font>
      <b/>
      <sz val="14"/>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C0C0C0"/>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0" fillId="0" borderId="0" applyNumberFormat="0" applyFill="0" applyBorder="0" applyAlignment="0" applyProtection="0"/>
  </cellStyleXfs>
  <cellXfs count="26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0" fillId="0" borderId="0" xfId="0" applyAlignment="1">
      <alignment horizontal="center" vertical="center"/>
    </xf>
    <xf numFmtId="0" fontId="10" fillId="0" borderId="0" xfId="0" applyFont="1" applyAlignment="1">
      <alignment horizontal="left" vertical="center"/>
    </xf>
    <xf numFmtId="0" fontId="11" fillId="2" borderId="0" xfId="0" applyFont="1" applyFill="1" applyAlignment="1">
      <alignment horizontal="center"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2" fillId="0" borderId="0" xfId="0" applyFont="1" applyAlignment="1">
      <alignment horizontal="left" vertical="center"/>
    </xf>
    <xf numFmtId="0" fontId="11"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3" fillId="0" borderId="0" xfId="0" applyFont="1" applyAlignment="1">
      <alignment horizontal="left" vertical="top" wrapText="1"/>
    </xf>
    <xf numFmtId="0" fontId="1" fillId="0" borderId="0" xfId="0" applyFont="1" applyAlignment="1">
      <alignment horizontal="left" vertical="center"/>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3" fillId="0" borderId="6" xfId="0" applyFont="1" applyBorder="1" applyAlignment="1">
      <alignment horizontal="left" vertical="center"/>
    </xf>
    <xf numFmtId="0" fontId="0" fillId="0" borderId="6" xfId="0" applyFont="1" applyBorder="1" applyAlignment="1">
      <alignment vertical="center"/>
    </xf>
    <xf numFmtId="4" fontId="13" fillId="0" borderId="6" xfId="0" applyNumberFormat="1"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164" fontId="1" fillId="0" borderId="0" xfId="0" applyNumberFormat="1" applyFont="1" applyAlignment="1">
      <alignment horizontal="left" vertical="center"/>
    </xf>
    <xf numFmtId="4" fontId="14" fillId="0" borderId="0" xfId="0" applyNumberFormat="1" applyFont="1" applyAlignment="1">
      <alignment vertical="center"/>
    </xf>
    <xf numFmtId="0" fontId="0" fillId="3" borderId="0" xfId="0" applyFont="1" applyFill="1" applyAlignment="1">
      <alignment vertical="center"/>
    </xf>
    <xf numFmtId="0" fontId="4" fillId="3" borderId="7" xfId="0" applyFont="1" applyFill="1" applyBorder="1" applyAlignment="1">
      <alignment horizontal="left" vertical="center"/>
    </xf>
    <xf numFmtId="0" fontId="0" fillId="3" borderId="8" xfId="0" applyFont="1" applyFill="1" applyBorder="1" applyAlignment="1">
      <alignment vertical="center"/>
    </xf>
    <xf numFmtId="0" fontId="4" fillId="3" borderId="8" xfId="0" applyFont="1" applyFill="1" applyBorder="1" applyAlignment="1">
      <alignment horizontal="center" vertical="center"/>
    </xf>
    <xf numFmtId="0" fontId="4" fillId="3" borderId="8" xfId="0" applyFont="1" applyFill="1" applyBorder="1" applyAlignment="1">
      <alignment horizontal="left" vertical="center"/>
    </xf>
    <xf numFmtId="4" fontId="4" fillId="3" borderId="8" xfId="0" applyNumberFormat="1" applyFont="1" applyFill="1" applyBorder="1" applyAlignment="1">
      <alignment vertical="center"/>
    </xf>
    <xf numFmtId="0" fontId="0" fillId="3"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15" fillId="0" borderId="12" xfId="0" applyFont="1" applyBorder="1" applyAlignment="1">
      <alignment horizontal="center" vertical="center"/>
    </xf>
    <xf numFmtId="0" fontId="15"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6" fillId="0" borderId="15" xfId="0" applyFont="1" applyBorder="1" applyAlignment="1">
      <alignment horizontal="left" vertical="center"/>
    </xf>
    <xf numFmtId="0" fontId="16"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7" fillId="4" borderId="7" xfId="0" applyFont="1" applyFill="1" applyBorder="1" applyAlignment="1">
      <alignment horizontal="center" vertical="center"/>
    </xf>
    <xf numFmtId="0" fontId="17" fillId="4" borderId="8" xfId="0" applyFont="1" applyFill="1" applyBorder="1" applyAlignment="1">
      <alignment horizontal="left" vertical="center"/>
    </xf>
    <xf numFmtId="0" fontId="0" fillId="4" borderId="8" xfId="0" applyFont="1" applyFill="1" applyBorder="1" applyAlignment="1">
      <alignment vertical="center"/>
    </xf>
    <xf numFmtId="0" fontId="17" fillId="4" borderId="8" xfId="0" applyFont="1" applyFill="1" applyBorder="1" applyAlignment="1">
      <alignment horizontal="center" vertical="center"/>
    </xf>
    <xf numFmtId="0" fontId="17" fillId="4" borderId="8" xfId="0" applyFont="1" applyFill="1" applyBorder="1" applyAlignment="1">
      <alignment horizontal="right" vertical="center"/>
    </xf>
    <xf numFmtId="0" fontId="17" fillId="4" borderId="9" xfId="0" applyFont="1" applyFill="1" applyBorder="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19" fillId="0" borderId="0" xfId="0" applyFont="1" applyAlignment="1">
      <alignment horizontal="left" vertical="center"/>
    </xf>
    <xf numFmtId="0" fontId="19" fillId="0" borderId="0" xfId="0" applyFont="1" applyAlignment="1">
      <alignment vertical="center"/>
    </xf>
    <xf numFmtId="4" fontId="19" fillId="0" borderId="0" xfId="0" applyNumberFormat="1" applyFont="1" applyAlignment="1">
      <alignment horizontal="right" vertical="center"/>
    </xf>
    <xf numFmtId="4" fontId="19" fillId="0" borderId="0" xfId="0" applyNumberFormat="1" applyFont="1" applyAlignment="1">
      <alignment vertical="center"/>
    </xf>
    <xf numFmtId="0" fontId="4" fillId="0" borderId="0" xfId="0" applyFont="1" applyAlignment="1">
      <alignment horizontal="center" vertical="center"/>
    </xf>
    <xf numFmtId="4" fontId="15" fillId="0" borderId="15" xfId="0" applyNumberFormat="1" applyFont="1" applyBorder="1" applyAlignment="1">
      <alignment vertical="center"/>
    </xf>
    <xf numFmtId="4" fontId="15" fillId="0" borderId="0" xfId="0" applyNumberFormat="1" applyFont="1" applyBorder="1" applyAlignment="1">
      <alignment vertical="center"/>
    </xf>
    <xf numFmtId="166" fontId="15" fillId="0" borderId="0" xfId="0" applyNumberFormat="1" applyFont="1" applyBorder="1" applyAlignment="1">
      <alignment vertical="center"/>
    </xf>
    <xf numFmtId="4" fontId="15" fillId="0" borderId="16" xfId="0" applyNumberFormat="1" applyFont="1" applyBorder="1" applyAlignment="1">
      <alignment vertical="center"/>
    </xf>
    <xf numFmtId="0" fontId="4" fillId="0" borderId="0" xfId="0" applyFont="1" applyAlignment="1">
      <alignment horizontal="left" vertical="center"/>
    </xf>
    <xf numFmtId="0" fontId="20" fillId="0" borderId="0" xfId="0" applyFont="1" applyAlignment="1">
      <alignment horizontal="left" vertical="center"/>
    </xf>
    <xf numFmtId="0" fontId="21" fillId="0" borderId="0" xfId="1" applyFont="1" applyAlignment="1">
      <alignment horizontal="center" vertical="center"/>
    </xf>
    <xf numFmtId="0" fontId="5" fillId="0" borderId="4" xfId="0" applyFont="1" applyBorder="1" applyAlignment="1">
      <alignment vertical="center"/>
    </xf>
    <xf numFmtId="0" fontId="22" fillId="0" borderId="0" xfId="0" applyFont="1" applyAlignment="1">
      <alignment vertical="center"/>
    </xf>
    <xf numFmtId="0" fontId="22" fillId="0" borderId="0" xfId="0" applyFont="1" applyAlignment="1">
      <alignment horizontal="left" vertical="center" wrapText="1"/>
    </xf>
    <xf numFmtId="0" fontId="23" fillId="0" borderId="0" xfId="0" applyFont="1" applyAlignment="1">
      <alignment vertical="center"/>
    </xf>
    <xf numFmtId="4" fontId="23" fillId="0" borderId="0" xfId="0" applyNumberFormat="1" applyFont="1" applyAlignment="1">
      <alignment vertical="center"/>
    </xf>
    <xf numFmtId="0" fontId="3" fillId="0" borderId="0" xfId="0" applyFont="1" applyAlignment="1">
      <alignment horizontal="center" vertical="center"/>
    </xf>
    <xf numFmtId="4" fontId="24" fillId="0" borderId="15" xfId="0" applyNumberFormat="1" applyFont="1" applyBorder="1" applyAlignment="1">
      <alignment vertical="center"/>
    </xf>
    <xf numFmtId="4" fontId="24" fillId="0" borderId="0" xfId="0" applyNumberFormat="1" applyFont="1" applyBorder="1" applyAlignment="1">
      <alignment vertical="center"/>
    </xf>
    <xf numFmtId="166" fontId="24" fillId="0" borderId="0" xfId="0" applyNumberFormat="1" applyFont="1" applyBorder="1" applyAlignment="1">
      <alignment vertical="center"/>
    </xf>
    <xf numFmtId="4" fontId="24" fillId="0" borderId="16" xfId="0" applyNumberFormat="1" applyFont="1" applyBorder="1" applyAlignment="1">
      <alignment vertical="center"/>
    </xf>
    <xf numFmtId="0" fontId="5" fillId="0" borderId="0" xfId="0" applyFont="1" applyAlignment="1">
      <alignment horizontal="left" vertical="center"/>
    </xf>
    <xf numFmtId="4" fontId="24" fillId="0" borderId="20" xfId="0" applyNumberFormat="1" applyFont="1" applyBorder="1" applyAlignment="1">
      <alignment vertical="center"/>
    </xf>
    <xf numFmtId="4" fontId="24" fillId="0" borderId="21" xfId="0" applyNumberFormat="1" applyFont="1" applyBorder="1" applyAlignment="1">
      <alignment vertical="center"/>
    </xf>
    <xf numFmtId="166" fontId="24" fillId="0" borderId="21" xfId="0" applyNumberFormat="1" applyFont="1" applyBorder="1" applyAlignment="1">
      <alignment vertical="center"/>
    </xf>
    <xf numFmtId="4" fontId="24" fillId="0" borderId="22" xfId="0" applyNumberFormat="1" applyFont="1" applyBorder="1" applyAlignment="1">
      <alignment vertical="center"/>
    </xf>
    <xf numFmtId="0" fontId="0" fillId="0" borderId="0" xfId="0" applyProtection="1"/>
    <xf numFmtId="0" fontId="25"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3" fillId="0" borderId="0" xfId="0" applyFont="1" applyAlignment="1">
      <alignment horizontal="left" vertical="center"/>
    </xf>
    <xf numFmtId="0" fontId="16"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17" fillId="4" borderId="0" xfId="0" applyFont="1" applyFill="1" applyAlignment="1">
      <alignment horizontal="left" vertical="center"/>
    </xf>
    <xf numFmtId="0" fontId="17" fillId="4" borderId="0" xfId="0" applyFont="1" applyFill="1" applyAlignment="1">
      <alignment horizontal="right" vertical="center"/>
    </xf>
    <xf numFmtId="0" fontId="26"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0" fontId="17" fillId="4" borderId="19" xfId="0" applyFont="1" applyFill="1" applyBorder="1" applyAlignment="1">
      <alignment horizontal="center" vertical="center" wrapText="1"/>
    </xf>
    <xf numFmtId="0" fontId="0" fillId="0" borderId="4" xfId="0" applyBorder="1" applyAlignment="1">
      <alignment horizontal="center" vertical="center" wrapText="1"/>
    </xf>
    <xf numFmtId="4" fontId="19" fillId="0" borderId="0" xfId="0" applyNumberFormat="1" applyFont="1" applyAlignment="1"/>
    <xf numFmtId="166" fontId="27" fillId="0" borderId="13" xfId="0" applyNumberFormat="1" applyFont="1" applyBorder="1" applyAlignment="1"/>
    <xf numFmtId="166" fontId="27" fillId="0" borderId="14" xfId="0" applyNumberFormat="1" applyFont="1" applyBorder="1" applyAlignment="1"/>
    <xf numFmtId="4" fontId="28"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17" fillId="0" borderId="23" xfId="0" applyFont="1" applyBorder="1" applyAlignment="1" applyProtection="1">
      <alignment horizontal="center" vertical="center"/>
      <protection locked="0"/>
    </xf>
    <xf numFmtId="49" fontId="17" fillId="0" borderId="23" xfId="0" applyNumberFormat="1" applyFont="1" applyBorder="1" applyAlignment="1" applyProtection="1">
      <alignment horizontal="left" vertical="center" wrapText="1"/>
      <protection locked="0"/>
    </xf>
    <xf numFmtId="0" fontId="17" fillId="0" borderId="23" xfId="0" applyFont="1" applyBorder="1" applyAlignment="1" applyProtection="1">
      <alignment horizontal="left" vertical="center" wrapText="1"/>
      <protection locked="0"/>
    </xf>
    <xf numFmtId="0" fontId="17" fillId="0" borderId="23" xfId="0" applyFont="1" applyBorder="1" applyAlignment="1" applyProtection="1">
      <alignment horizontal="center" vertical="center" wrapText="1"/>
      <protection locked="0"/>
    </xf>
    <xf numFmtId="167" fontId="17" fillId="0" borderId="23" xfId="0" applyNumberFormat="1" applyFont="1" applyBorder="1" applyAlignment="1" applyProtection="1">
      <alignment vertical="center"/>
      <protection locked="0"/>
    </xf>
    <xf numFmtId="4" fontId="17" fillId="0" borderId="23" xfId="0" applyNumberFormat="1" applyFont="1" applyBorder="1" applyAlignment="1" applyProtection="1">
      <alignment vertical="center"/>
      <protection locked="0"/>
    </xf>
    <xf numFmtId="0" fontId="18" fillId="0" borderId="15" xfId="0" applyFont="1" applyBorder="1" applyAlignment="1">
      <alignment horizontal="left" vertical="center"/>
    </xf>
    <xf numFmtId="0" fontId="18" fillId="0" borderId="0" xfId="0" applyFont="1" applyBorder="1" applyAlignment="1">
      <alignment horizontal="center" vertical="center"/>
    </xf>
    <xf numFmtId="166" fontId="18" fillId="0" borderId="0" xfId="0" applyNumberFormat="1" applyFont="1" applyBorder="1" applyAlignment="1">
      <alignment vertical="center"/>
    </xf>
    <xf numFmtId="166" fontId="18" fillId="0" borderId="16" xfId="0" applyNumberFormat="1" applyFont="1" applyBorder="1" applyAlignment="1">
      <alignment vertical="center"/>
    </xf>
    <xf numFmtId="0" fontId="17" fillId="0" borderId="0" xfId="0" applyFont="1" applyAlignment="1">
      <alignment horizontal="left" vertical="center"/>
    </xf>
    <xf numFmtId="4" fontId="0" fillId="0" borderId="0" xfId="0" applyNumberFormat="1" applyFont="1" applyAlignment="1">
      <alignment vertical="center"/>
    </xf>
    <xf numFmtId="0" fontId="29" fillId="0" borderId="23" xfId="0" applyFont="1" applyBorder="1" applyAlignment="1" applyProtection="1">
      <alignment horizontal="center" vertical="center"/>
      <protection locked="0"/>
    </xf>
    <xf numFmtId="49" fontId="29" fillId="0" borderId="23" xfId="0" applyNumberFormat="1" applyFont="1" applyBorder="1" applyAlignment="1" applyProtection="1">
      <alignment horizontal="left" vertical="center" wrapText="1"/>
      <protection locked="0"/>
    </xf>
    <xf numFmtId="0" fontId="29" fillId="0" borderId="23" xfId="0" applyFont="1" applyBorder="1" applyAlignment="1" applyProtection="1">
      <alignment horizontal="left" vertical="center" wrapText="1"/>
      <protection locked="0"/>
    </xf>
    <xf numFmtId="0" fontId="29" fillId="0" borderId="23" xfId="0" applyFont="1" applyBorder="1" applyAlignment="1" applyProtection="1">
      <alignment horizontal="center" vertical="center" wrapText="1"/>
      <protection locked="0"/>
    </xf>
    <xf numFmtId="167" fontId="29" fillId="0" borderId="23" xfId="0" applyNumberFormat="1" applyFont="1" applyBorder="1" applyAlignment="1" applyProtection="1">
      <alignment vertical="center"/>
      <protection locked="0"/>
    </xf>
    <xf numFmtId="4" fontId="29" fillId="0" borderId="23" xfId="0" applyNumberFormat="1" applyFont="1" applyBorder="1" applyAlignment="1" applyProtection="1">
      <alignment vertical="center"/>
      <protection locked="0"/>
    </xf>
    <xf numFmtId="0" fontId="30" fillId="0" borderId="4" xfId="0" applyFont="1" applyBorder="1" applyAlignment="1">
      <alignment vertical="center"/>
    </xf>
    <xf numFmtId="0" fontId="29" fillId="0" borderId="15" xfId="0" applyFont="1" applyBorder="1" applyAlignment="1">
      <alignment horizontal="left" vertical="center"/>
    </xf>
    <xf numFmtId="0" fontId="29" fillId="0" borderId="0" xfId="0" applyFont="1" applyBorder="1" applyAlignment="1">
      <alignment horizontal="center" vertical="center"/>
    </xf>
    <xf numFmtId="0" fontId="18" fillId="0" borderId="20" xfId="0" applyFont="1" applyBorder="1" applyAlignment="1">
      <alignment horizontal="left" vertical="center"/>
    </xf>
    <xf numFmtId="0" fontId="18" fillId="0" borderId="21" xfId="0" applyFont="1" applyBorder="1" applyAlignment="1">
      <alignment horizontal="center" vertical="center"/>
    </xf>
    <xf numFmtId="166" fontId="18" fillId="0" borderId="21" xfId="0" applyNumberFormat="1" applyFont="1" applyBorder="1" applyAlignment="1">
      <alignment vertical="center"/>
    </xf>
    <xf numFmtId="166" fontId="18" fillId="0" borderId="22" xfId="0" applyNumberFormat="1" applyFont="1" applyBorder="1" applyAlignment="1">
      <alignment vertical="center"/>
    </xf>
    <xf numFmtId="0" fontId="0" fillId="0" borderId="0" xfId="0" applyAlignment="1">
      <alignment vertical="top"/>
    </xf>
    <xf numFmtId="0" fontId="31" fillId="0" borderId="24" xfId="0" applyFont="1" applyBorder="1" applyAlignment="1">
      <alignment vertical="center" wrapText="1"/>
    </xf>
    <xf numFmtId="0" fontId="31" fillId="0" borderId="25" xfId="0" applyFont="1" applyBorder="1" applyAlignment="1">
      <alignment vertical="center" wrapText="1"/>
    </xf>
    <xf numFmtId="0" fontId="31" fillId="0" borderId="26" xfId="0" applyFont="1" applyBorder="1" applyAlignment="1">
      <alignment vertical="center" wrapText="1"/>
    </xf>
    <xf numFmtId="0" fontId="31" fillId="0" borderId="27" xfId="0" applyFont="1" applyBorder="1" applyAlignment="1">
      <alignment horizontal="center" vertical="center" wrapText="1"/>
    </xf>
    <xf numFmtId="0" fontId="32" fillId="0" borderId="1" xfId="0" applyFont="1" applyBorder="1" applyAlignment="1">
      <alignment horizontal="center" vertical="center" wrapText="1"/>
    </xf>
    <xf numFmtId="0" fontId="31" fillId="0" borderId="28" xfId="0" applyFont="1" applyBorder="1" applyAlignment="1">
      <alignment horizontal="center" vertical="center" wrapText="1"/>
    </xf>
    <xf numFmtId="0" fontId="31" fillId="0" borderId="27" xfId="0" applyFont="1" applyBorder="1" applyAlignment="1">
      <alignment vertical="center" wrapText="1"/>
    </xf>
    <xf numFmtId="0" fontId="33" fillId="0" borderId="29" xfId="0" applyFont="1" applyBorder="1" applyAlignment="1">
      <alignment horizontal="left" wrapText="1"/>
    </xf>
    <xf numFmtId="0" fontId="31" fillId="0" borderId="28" xfId="0" applyFont="1" applyBorder="1" applyAlignment="1">
      <alignment vertical="center" wrapText="1"/>
    </xf>
    <xf numFmtId="0" fontId="33" fillId="0" borderId="1" xfId="0" applyFont="1" applyBorder="1" applyAlignment="1">
      <alignment horizontal="left" vertical="center" wrapText="1"/>
    </xf>
    <xf numFmtId="0" fontId="34" fillId="0" borderId="1" xfId="0" applyFont="1" applyBorder="1" applyAlignment="1">
      <alignment horizontal="left" vertical="center" wrapText="1"/>
    </xf>
    <xf numFmtId="0" fontId="35" fillId="0" borderId="27" xfId="0" applyFont="1" applyBorder="1" applyAlignment="1">
      <alignment vertical="center" wrapText="1"/>
    </xf>
    <xf numFmtId="0" fontId="34" fillId="0" borderId="1" xfId="0" applyFont="1" applyBorder="1" applyAlignment="1">
      <alignment vertical="center" wrapText="1"/>
    </xf>
    <xf numFmtId="0" fontId="34" fillId="0" borderId="1" xfId="0" applyFont="1" applyBorder="1" applyAlignment="1">
      <alignment horizontal="left" vertical="center"/>
    </xf>
    <xf numFmtId="0" fontId="34" fillId="0" borderId="1" xfId="0" applyFont="1" applyBorder="1" applyAlignment="1">
      <alignment vertical="center"/>
    </xf>
    <xf numFmtId="49" fontId="34" fillId="0" borderId="1" xfId="0" applyNumberFormat="1" applyFont="1" applyBorder="1" applyAlignment="1">
      <alignment horizontal="left" vertical="center" wrapText="1"/>
    </xf>
    <xf numFmtId="49" fontId="34" fillId="0" borderId="1" xfId="0" applyNumberFormat="1" applyFont="1" applyBorder="1" applyAlignment="1">
      <alignment vertical="center" wrapText="1"/>
    </xf>
    <xf numFmtId="0" fontId="31" fillId="0" borderId="30" xfId="0" applyFont="1" applyBorder="1" applyAlignment="1">
      <alignment vertical="center" wrapText="1"/>
    </xf>
    <xf numFmtId="0" fontId="36" fillId="0" borderId="29" xfId="0" applyFont="1" applyBorder="1" applyAlignment="1">
      <alignment vertical="center" wrapText="1"/>
    </xf>
    <xf numFmtId="0" fontId="31" fillId="0" borderId="31" xfId="0" applyFont="1" applyBorder="1" applyAlignment="1">
      <alignment vertical="center" wrapText="1"/>
    </xf>
    <xf numFmtId="0" fontId="31" fillId="0" borderId="1" xfId="0" applyFont="1" applyBorder="1" applyAlignment="1">
      <alignment vertical="top"/>
    </xf>
    <xf numFmtId="0" fontId="31" fillId="0" borderId="0" xfId="0" applyFont="1" applyAlignment="1">
      <alignment vertical="top"/>
    </xf>
    <xf numFmtId="0" fontId="31" fillId="0" borderId="24" xfId="0" applyFont="1" applyBorder="1" applyAlignment="1">
      <alignment horizontal="left" vertical="center"/>
    </xf>
    <xf numFmtId="0" fontId="31" fillId="0" borderId="25" xfId="0" applyFont="1" applyBorder="1" applyAlignment="1">
      <alignment horizontal="left" vertical="center"/>
    </xf>
    <xf numFmtId="0" fontId="31" fillId="0" borderId="26" xfId="0" applyFont="1" applyBorder="1" applyAlignment="1">
      <alignment horizontal="left" vertical="center"/>
    </xf>
    <xf numFmtId="0" fontId="31" fillId="0" borderId="27" xfId="0" applyFont="1" applyBorder="1" applyAlignment="1">
      <alignment horizontal="left" vertical="center"/>
    </xf>
    <xf numFmtId="0" fontId="32" fillId="0" borderId="1" xfId="0" applyFont="1" applyBorder="1" applyAlignment="1">
      <alignment horizontal="center" vertical="center"/>
    </xf>
    <xf numFmtId="0" fontId="31" fillId="0" borderId="28" xfId="0" applyFont="1" applyBorder="1" applyAlignment="1">
      <alignment horizontal="left" vertical="center"/>
    </xf>
    <xf numFmtId="0" fontId="33" fillId="0" borderId="1" xfId="0" applyFont="1" applyBorder="1" applyAlignment="1">
      <alignment horizontal="left" vertical="center"/>
    </xf>
    <xf numFmtId="0" fontId="37" fillId="0" borderId="0" xfId="0" applyFont="1" applyAlignment="1">
      <alignment horizontal="left" vertical="center"/>
    </xf>
    <xf numFmtId="0" fontId="33" fillId="0" borderId="29" xfId="0" applyFont="1" applyBorder="1" applyAlignment="1">
      <alignment horizontal="left" vertical="center"/>
    </xf>
    <xf numFmtId="0" fontId="33" fillId="0" borderId="29" xfId="0" applyFont="1" applyBorder="1" applyAlignment="1">
      <alignment horizontal="center" vertical="center"/>
    </xf>
    <xf numFmtId="0" fontId="37" fillId="0" borderId="29" xfId="0" applyFont="1" applyBorder="1" applyAlignment="1">
      <alignment horizontal="left" vertical="center"/>
    </xf>
    <xf numFmtId="0" fontId="38" fillId="0" borderId="1" xfId="0" applyFont="1" applyBorder="1" applyAlignment="1">
      <alignment horizontal="left" vertical="center"/>
    </xf>
    <xf numFmtId="0" fontId="35" fillId="0" borderId="0" xfId="0" applyFont="1" applyAlignment="1">
      <alignment horizontal="left" vertical="center"/>
    </xf>
    <xf numFmtId="0" fontId="39" fillId="0" borderId="1" xfId="0" applyFont="1" applyBorder="1" applyAlignment="1">
      <alignment horizontal="left" vertical="center"/>
    </xf>
    <xf numFmtId="0" fontId="34" fillId="0" borderId="1" xfId="0" applyFont="1" applyBorder="1" applyAlignment="1">
      <alignment horizontal="center" vertical="center"/>
    </xf>
    <xf numFmtId="0" fontId="34" fillId="0" borderId="0" xfId="0" applyFont="1" applyAlignment="1">
      <alignment horizontal="left" vertical="center"/>
    </xf>
    <xf numFmtId="0" fontId="35" fillId="0" borderId="27" xfId="0" applyFont="1" applyBorder="1" applyAlignment="1">
      <alignment horizontal="left" vertical="center"/>
    </xf>
    <xf numFmtId="0" fontId="34" fillId="0" borderId="1" xfId="0" applyFont="1" applyFill="1" applyBorder="1" applyAlignment="1">
      <alignment horizontal="left" vertical="center"/>
    </xf>
    <xf numFmtId="0" fontId="34" fillId="0" borderId="1" xfId="0" applyFont="1" applyFill="1" applyBorder="1" applyAlignment="1">
      <alignment horizontal="center" vertical="center"/>
    </xf>
    <xf numFmtId="0" fontId="31" fillId="0" borderId="30" xfId="0" applyFont="1" applyBorder="1" applyAlignment="1">
      <alignment horizontal="left" vertical="center"/>
    </xf>
    <xf numFmtId="0" fontId="36" fillId="0" borderId="29" xfId="0" applyFont="1" applyBorder="1" applyAlignment="1">
      <alignment horizontal="left" vertical="center"/>
    </xf>
    <xf numFmtId="0" fontId="31" fillId="0" borderId="31" xfId="0" applyFont="1" applyBorder="1" applyAlignment="1">
      <alignment horizontal="left" vertical="center"/>
    </xf>
    <xf numFmtId="0" fontId="31" fillId="0" borderId="1" xfId="0" applyFont="1" applyBorder="1" applyAlignment="1">
      <alignment horizontal="left" vertical="center"/>
    </xf>
    <xf numFmtId="0" fontId="36" fillId="0" borderId="1" xfId="0" applyFont="1" applyBorder="1" applyAlignment="1">
      <alignment horizontal="left" vertical="center"/>
    </xf>
    <xf numFmtId="0" fontId="37" fillId="0" borderId="1" xfId="0" applyFont="1" applyBorder="1" applyAlignment="1">
      <alignment horizontal="left" vertical="center"/>
    </xf>
    <xf numFmtId="0" fontId="35" fillId="0" borderId="29" xfId="0" applyFont="1" applyBorder="1" applyAlignment="1">
      <alignment horizontal="left" vertical="center"/>
    </xf>
    <xf numFmtId="0" fontId="31" fillId="0" borderId="1" xfId="0" applyFont="1" applyBorder="1" applyAlignment="1">
      <alignment horizontal="left" vertical="center" wrapText="1"/>
    </xf>
    <xf numFmtId="0" fontId="35" fillId="0" borderId="1" xfId="0" applyFont="1" applyBorder="1" applyAlignment="1">
      <alignment horizontal="left" vertical="center" wrapText="1"/>
    </xf>
    <xf numFmtId="0" fontId="35" fillId="0" borderId="1" xfId="0" applyFont="1" applyBorder="1" applyAlignment="1">
      <alignment horizontal="center" vertical="center" wrapText="1"/>
    </xf>
    <xf numFmtId="0" fontId="31" fillId="0" borderId="24" xfId="0" applyFont="1" applyBorder="1" applyAlignment="1">
      <alignment horizontal="left" vertical="center" wrapText="1"/>
    </xf>
    <xf numFmtId="0" fontId="31" fillId="0" borderId="25" xfId="0" applyFont="1" applyBorder="1" applyAlignment="1">
      <alignment horizontal="left" vertical="center" wrapText="1"/>
    </xf>
    <xf numFmtId="0" fontId="31" fillId="0" borderId="26" xfId="0" applyFont="1" applyBorder="1" applyAlignment="1">
      <alignment horizontal="left" vertical="center" wrapText="1"/>
    </xf>
    <xf numFmtId="0" fontId="31" fillId="0" borderId="27" xfId="0" applyFont="1" applyBorder="1" applyAlignment="1">
      <alignment horizontal="left" vertical="center" wrapText="1"/>
    </xf>
    <xf numFmtId="0" fontId="31" fillId="0" borderId="28"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35" fillId="0" borderId="27" xfId="0" applyFont="1" applyBorder="1" applyAlignment="1">
      <alignment horizontal="left" vertical="center" wrapText="1"/>
    </xf>
    <xf numFmtId="0" fontId="35" fillId="0" borderId="1" xfId="0" applyFont="1" applyBorder="1" applyAlignment="1">
      <alignment horizontal="left" vertical="center"/>
    </xf>
    <xf numFmtId="0" fontId="35" fillId="0" borderId="28" xfId="0" applyFont="1" applyBorder="1" applyAlignment="1">
      <alignment horizontal="left" vertical="center" wrapText="1"/>
    </xf>
    <xf numFmtId="0" fontId="35" fillId="0" borderId="28" xfId="0" applyFont="1" applyBorder="1" applyAlignment="1">
      <alignment horizontal="left" vertical="center"/>
    </xf>
    <xf numFmtId="0" fontId="35" fillId="0" borderId="30" xfId="0" applyFont="1" applyBorder="1" applyAlignment="1">
      <alignment horizontal="left" vertical="center" wrapText="1"/>
    </xf>
    <xf numFmtId="0" fontId="35" fillId="0" borderId="29" xfId="0" applyFont="1" applyBorder="1" applyAlignment="1">
      <alignment horizontal="left" vertical="center" wrapText="1"/>
    </xf>
    <xf numFmtId="0" fontId="35" fillId="0" borderId="31" xfId="0" applyFont="1" applyBorder="1" applyAlignment="1">
      <alignment horizontal="left" vertical="center" wrapText="1"/>
    </xf>
    <xf numFmtId="0" fontId="34" fillId="0" borderId="1" xfId="0" applyFont="1" applyBorder="1" applyAlignment="1">
      <alignment horizontal="left" vertical="top"/>
    </xf>
    <xf numFmtId="0" fontId="34" fillId="0" borderId="1" xfId="0" applyFont="1" applyBorder="1" applyAlignment="1">
      <alignment horizontal="center" vertical="top"/>
    </xf>
    <xf numFmtId="0" fontId="35" fillId="0" borderId="30" xfId="0" applyFont="1" applyBorder="1" applyAlignment="1">
      <alignment horizontal="left" vertical="center"/>
    </xf>
    <xf numFmtId="0" fontId="35" fillId="0" borderId="31" xfId="0" applyFont="1" applyBorder="1" applyAlignment="1">
      <alignment horizontal="left" vertical="center"/>
    </xf>
    <xf numFmtId="0" fontId="35" fillId="0" borderId="1" xfId="0" applyFont="1" applyBorder="1" applyAlignment="1">
      <alignment horizontal="center" vertical="center"/>
    </xf>
    <xf numFmtId="0" fontId="37" fillId="0" borderId="0" xfId="0" applyFont="1" applyAlignment="1">
      <alignment vertical="center"/>
    </xf>
    <xf numFmtId="0" fontId="33" fillId="0" borderId="1" xfId="0" applyFont="1" applyBorder="1" applyAlignment="1">
      <alignment vertical="center"/>
    </xf>
    <xf numFmtId="0" fontId="37" fillId="0" borderId="29" xfId="0" applyFont="1" applyBorder="1" applyAlignment="1">
      <alignment vertical="center"/>
    </xf>
    <xf numFmtId="0" fontId="33" fillId="0" borderId="29" xfId="0" applyFont="1" applyBorder="1" applyAlignment="1">
      <alignment vertical="center"/>
    </xf>
    <xf numFmtId="0" fontId="34" fillId="0" borderId="1" xfId="0" applyFont="1" applyBorder="1" applyAlignment="1">
      <alignment vertical="top"/>
    </xf>
    <xf numFmtId="49" fontId="34" fillId="0" borderId="1" xfId="0" applyNumberFormat="1" applyFont="1" applyBorder="1" applyAlignment="1">
      <alignment horizontal="left" vertical="center"/>
    </xf>
    <xf numFmtId="0" fontId="0" fillId="0" borderId="29" xfId="0" applyBorder="1" applyAlignment="1">
      <alignment vertical="top"/>
    </xf>
    <xf numFmtId="0" fontId="33" fillId="0" borderId="29" xfId="0" applyFont="1" applyBorder="1" applyAlignment="1">
      <alignment horizontal="left"/>
    </xf>
    <xf numFmtId="0" fontId="37" fillId="0" borderId="29" xfId="0" applyFont="1" applyBorder="1" applyAlignment="1"/>
    <xf numFmtId="0" fontId="31" fillId="0" borderId="27" xfId="0" applyFont="1" applyBorder="1" applyAlignment="1">
      <alignment vertical="top"/>
    </xf>
    <xf numFmtId="0" fontId="31" fillId="0" borderId="28" xfId="0" applyFont="1" applyBorder="1" applyAlignment="1">
      <alignment vertical="top"/>
    </xf>
    <xf numFmtId="0" fontId="31" fillId="0" borderId="30" xfId="0" applyFont="1" applyBorder="1" applyAlignment="1">
      <alignment vertical="top"/>
    </xf>
    <xf numFmtId="0" fontId="31" fillId="0" borderId="29" xfId="0" applyFont="1" applyBorder="1" applyAlignment="1">
      <alignment vertical="top"/>
    </xf>
    <xf numFmtId="0" fontId="31"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4" t="s">
        <v>0</v>
      </c>
      <c r="AZ1" s="14" t="s">
        <v>1</v>
      </c>
      <c r="BA1" s="14" t="s">
        <v>2</v>
      </c>
      <c r="BB1" s="14" t="s">
        <v>3</v>
      </c>
      <c r="BT1" s="14" t="s">
        <v>4</v>
      </c>
      <c r="BU1" s="14" t="s">
        <v>4</v>
      </c>
      <c r="BV1" s="14" t="s">
        <v>5</v>
      </c>
    </row>
    <row r="2" s="1" customFormat="1" ht="36.96" customHeight="1">
      <c r="AR2" s="15" t="s">
        <v>6</v>
      </c>
      <c r="AS2" s="1"/>
      <c r="AT2" s="1"/>
      <c r="AU2" s="1"/>
      <c r="AV2" s="1"/>
      <c r="AW2" s="1"/>
      <c r="AX2" s="1"/>
      <c r="AY2" s="1"/>
      <c r="AZ2" s="1"/>
      <c r="BA2" s="1"/>
      <c r="BB2" s="1"/>
      <c r="BC2" s="1"/>
      <c r="BD2" s="1"/>
      <c r="BE2" s="1"/>
      <c r="BS2" s="16" t="s">
        <v>7</v>
      </c>
      <c r="BT2" s="16" t="s">
        <v>8</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7</v>
      </c>
      <c r="BT3" s="16" t="s">
        <v>9</v>
      </c>
    </row>
    <row r="4" s="1" customFormat="1" ht="24.96" customHeight="1">
      <c r="B4" s="19"/>
      <c r="D4" s="20" t="s">
        <v>10</v>
      </c>
      <c r="AR4" s="19"/>
      <c r="AS4" s="21" t="s">
        <v>11</v>
      </c>
      <c r="BS4" s="16" t="s">
        <v>12</v>
      </c>
    </row>
    <row r="5" s="1" customFormat="1" ht="12" customHeight="1">
      <c r="B5" s="19"/>
      <c r="D5" s="22" t="s">
        <v>13</v>
      </c>
      <c r="K5" s="23" t="s">
        <v>14</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R5" s="19"/>
      <c r="BS5" s="16" t="s">
        <v>7</v>
      </c>
    </row>
    <row r="6" s="1" customFormat="1" ht="36.96" customHeight="1">
      <c r="B6" s="19"/>
      <c r="D6" s="24" t="s">
        <v>15</v>
      </c>
      <c r="K6" s="25" t="s">
        <v>16</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R6" s="19"/>
      <c r="BS6" s="16" t="s">
        <v>7</v>
      </c>
    </row>
    <row r="7" s="1" customFormat="1" ht="12" customHeight="1">
      <c r="B7" s="19"/>
      <c r="D7" s="26" t="s">
        <v>17</v>
      </c>
      <c r="K7" s="23" t="s">
        <v>3</v>
      </c>
      <c r="AK7" s="26" t="s">
        <v>18</v>
      </c>
      <c r="AN7" s="23" t="s">
        <v>3</v>
      </c>
      <c r="AR7" s="19"/>
      <c r="BS7" s="16" t="s">
        <v>7</v>
      </c>
    </row>
    <row r="8" s="1" customFormat="1" ht="12" customHeight="1">
      <c r="B8" s="19"/>
      <c r="D8" s="26" t="s">
        <v>19</v>
      </c>
      <c r="K8" s="23" t="s">
        <v>20</v>
      </c>
      <c r="AK8" s="26" t="s">
        <v>21</v>
      </c>
      <c r="AN8" s="23" t="s">
        <v>22</v>
      </c>
      <c r="AR8" s="19"/>
      <c r="BS8" s="16" t="s">
        <v>7</v>
      </c>
    </row>
    <row r="9" s="1" customFormat="1" ht="14.4" customHeight="1">
      <c r="B9" s="19"/>
      <c r="AR9" s="19"/>
      <c r="BS9" s="16" t="s">
        <v>7</v>
      </c>
    </row>
    <row r="10" s="1" customFormat="1" ht="12" customHeight="1">
      <c r="B10" s="19"/>
      <c r="D10" s="26" t="s">
        <v>23</v>
      </c>
      <c r="AK10" s="26" t="s">
        <v>24</v>
      </c>
      <c r="AN10" s="23" t="s">
        <v>3</v>
      </c>
      <c r="AR10" s="19"/>
      <c r="BS10" s="16" t="s">
        <v>7</v>
      </c>
    </row>
    <row r="11" s="1" customFormat="1" ht="18.48" customHeight="1">
      <c r="B11" s="19"/>
      <c r="E11" s="23" t="s">
        <v>25</v>
      </c>
      <c r="AK11" s="26" t="s">
        <v>26</v>
      </c>
      <c r="AN11" s="23" t="s">
        <v>3</v>
      </c>
      <c r="AR11" s="19"/>
      <c r="BS11" s="16" t="s">
        <v>7</v>
      </c>
    </row>
    <row r="12" s="1" customFormat="1" ht="6.96" customHeight="1">
      <c r="B12" s="19"/>
      <c r="AR12" s="19"/>
      <c r="BS12" s="16" t="s">
        <v>7</v>
      </c>
    </row>
    <row r="13" s="1" customFormat="1" ht="12" customHeight="1">
      <c r="B13" s="19"/>
      <c r="D13" s="26" t="s">
        <v>27</v>
      </c>
      <c r="AK13" s="26" t="s">
        <v>24</v>
      </c>
      <c r="AN13" s="23" t="s">
        <v>3</v>
      </c>
      <c r="AR13" s="19"/>
      <c r="BS13" s="16" t="s">
        <v>7</v>
      </c>
    </row>
    <row r="14">
      <c r="B14" s="19"/>
      <c r="E14" s="23" t="s">
        <v>20</v>
      </c>
      <c r="AK14" s="26" t="s">
        <v>26</v>
      </c>
      <c r="AN14" s="23" t="s">
        <v>3</v>
      </c>
      <c r="AR14" s="19"/>
      <c r="BS14" s="16" t="s">
        <v>7</v>
      </c>
    </row>
    <row r="15" s="1" customFormat="1" ht="6.96" customHeight="1">
      <c r="B15" s="19"/>
      <c r="AR15" s="19"/>
      <c r="BS15" s="16" t="s">
        <v>4</v>
      </c>
    </row>
    <row r="16" s="1" customFormat="1" ht="12" customHeight="1">
      <c r="B16" s="19"/>
      <c r="D16" s="26" t="s">
        <v>28</v>
      </c>
      <c r="AK16" s="26" t="s">
        <v>24</v>
      </c>
      <c r="AN16" s="23" t="s">
        <v>3</v>
      </c>
      <c r="AR16" s="19"/>
      <c r="BS16" s="16" t="s">
        <v>4</v>
      </c>
    </row>
    <row r="17" s="1" customFormat="1" ht="18.48" customHeight="1">
      <c r="B17" s="19"/>
      <c r="E17" s="23" t="s">
        <v>29</v>
      </c>
      <c r="AK17" s="26" t="s">
        <v>26</v>
      </c>
      <c r="AN17" s="23" t="s">
        <v>3</v>
      </c>
      <c r="AR17" s="19"/>
      <c r="BS17" s="16" t="s">
        <v>30</v>
      </c>
    </row>
    <row r="18" s="1" customFormat="1" ht="6.96" customHeight="1">
      <c r="B18" s="19"/>
      <c r="AR18" s="19"/>
      <c r="BS18" s="16" t="s">
        <v>7</v>
      </c>
    </row>
    <row r="19" s="1" customFormat="1" ht="12" customHeight="1">
      <c r="B19" s="19"/>
      <c r="D19" s="26" t="s">
        <v>31</v>
      </c>
      <c r="AK19" s="26" t="s">
        <v>24</v>
      </c>
      <c r="AN19" s="23" t="s">
        <v>3</v>
      </c>
      <c r="AR19" s="19"/>
      <c r="BS19" s="16" t="s">
        <v>7</v>
      </c>
    </row>
    <row r="20" s="1" customFormat="1" ht="18.48" customHeight="1">
      <c r="B20" s="19"/>
      <c r="E20" s="23" t="s">
        <v>20</v>
      </c>
      <c r="AK20" s="26" t="s">
        <v>26</v>
      </c>
      <c r="AN20" s="23" t="s">
        <v>3</v>
      </c>
      <c r="AR20" s="19"/>
      <c r="BS20" s="16" t="s">
        <v>4</v>
      </c>
    </row>
    <row r="21" s="1" customFormat="1" ht="6.96" customHeight="1">
      <c r="B21" s="19"/>
      <c r="AR21" s="19"/>
    </row>
    <row r="22" s="1" customFormat="1" ht="12" customHeight="1">
      <c r="B22" s="19"/>
      <c r="D22" s="26" t="s">
        <v>32</v>
      </c>
      <c r="AR22" s="19"/>
    </row>
    <row r="23" s="1" customFormat="1" ht="107.25" customHeight="1">
      <c r="B23" s="19"/>
      <c r="E23" s="27" t="s">
        <v>33</v>
      </c>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c r="AF23" s="27"/>
      <c r="AG23" s="27"/>
      <c r="AH23" s="27"/>
      <c r="AI23" s="27"/>
      <c r="AJ23" s="27"/>
      <c r="AK23" s="27"/>
      <c r="AL23" s="27"/>
      <c r="AM23" s="27"/>
      <c r="AN23" s="27"/>
      <c r="AR23" s="19"/>
    </row>
    <row r="24" s="1" customFormat="1" ht="6.96" customHeight="1">
      <c r="B24" s="19"/>
      <c r="AR24" s="19"/>
    </row>
    <row r="25" s="1" customFormat="1" ht="6.96" customHeight="1">
      <c r="B25" s="19"/>
      <c r="D25" s="28"/>
      <c r="E25" s="28"/>
      <c r="F25" s="28"/>
      <c r="G25" s="28"/>
      <c r="H25" s="28"/>
      <c r="I25" s="28"/>
      <c r="J25" s="28"/>
      <c r="K25" s="28"/>
      <c r="L25" s="28"/>
      <c r="M25" s="28"/>
      <c r="N25" s="28"/>
      <c r="O25" s="28"/>
      <c r="P25" s="28"/>
      <c r="Q25" s="28"/>
      <c r="R25" s="28"/>
      <c r="S25" s="28"/>
      <c r="T25" s="28"/>
      <c r="U25" s="28"/>
      <c r="V25" s="28"/>
      <c r="W25" s="28"/>
      <c r="X25" s="28"/>
      <c r="Y25" s="28"/>
      <c r="Z25" s="28"/>
      <c r="AA25" s="28"/>
      <c r="AB25" s="28"/>
      <c r="AC25" s="28"/>
      <c r="AD25" s="28"/>
      <c r="AE25" s="28"/>
      <c r="AF25" s="28"/>
      <c r="AG25" s="28"/>
      <c r="AH25" s="28"/>
      <c r="AI25" s="28"/>
      <c r="AJ25" s="28"/>
      <c r="AK25" s="28"/>
      <c r="AL25" s="28"/>
      <c r="AM25" s="28"/>
      <c r="AN25" s="28"/>
      <c r="AO25" s="28"/>
      <c r="AR25" s="19"/>
    </row>
    <row r="26" s="2" customFormat="1" ht="25.92" customHeight="1">
      <c r="A26" s="29"/>
      <c r="B26" s="30"/>
      <c r="C26" s="29"/>
      <c r="D26" s="31" t="s">
        <v>34</v>
      </c>
      <c r="E26" s="32"/>
      <c r="F26" s="32"/>
      <c r="G26" s="32"/>
      <c r="H26" s="32"/>
      <c r="I26" s="32"/>
      <c r="J26" s="32"/>
      <c r="K26" s="32"/>
      <c r="L26" s="32"/>
      <c r="M26" s="32"/>
      <c r="N26" s="32"/>
      <c r="O26" s="32"/>
      <c r="P26" s="32"/>
      <c r="Q26" s="32"/>
      <c r="R26" s="32"/>
      <c r="S26" s="32"/>
      <c r="T26" s="32"/>
      <c r="U26" s="32"/>
      <c r="V26" s="32"/>
      <c r="W26" s="32"/>
      <c r="X26" s="32"/>
      <c r="Y26" s="32"/>
      <c r="Z26" s="32"/>
      <c r="AA26" s="32"/>
      <c r="AB26" s="32"/>
      <c r="AC26" s="32"/>
      <c r="AD26" s="32"/>
      <c r="AE26" s="32"/>
      <c r="AF26" s="32"/>
      <c r="AG26" s="32"/>
      <c r="AH26" s="32"/>
      <c r="AI26" s="32"/>
      <c r="AJ26" s="32"/>
      <c r="AK26" s="33">
        <f>ROUND(AG54,2)</f>
        <v>6578492.0199999996</v>
      </c>
      <c r="AL26" s="32"/>
      <c r="AM26" s="32"/>
      <c r="AN26" s="32"/>
      <c r="AO26" s="32"/>
      <c r="AP26" s="29"/>
      <c r="AQ26" s="29"/>
      <c r="AR26" s="30"/>
      <c r="BE26" s="29"/>
    </row>
    <row r="27" s="2" customFormat="1" ht="6.96" customHeight="1">
      <c r="A27" s="29"/>
      <c r="B27" s="30"/>
      <c r="C27" s="29"/>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30"/>
      <c r="BE27" s="29"/>
    </row>
    <row r="28" s="2" customFormat="1">
      <c r="A28" s="29"/>
      <c r="B28" s="30"/>
      <c r="C28" s="29"/>
      <c r="D28" s="29"/>
      <c r="E28" s="29"/>
      <c r="F28" s="29"/>
      <c r="G28" s="29"/>
      <c r="H28" s="29"/>
      <c r="I28" s="29"/>
      <c r="J28" s="29"/>
      <c r="K28" s="29"/>
      <c r="L28" s="34" t="s">
        <v>35</v>
      </c>
      <c r="M28" s="34"/>
      <c r="N28" s="34"/>
      <c r="O28" s="34"/>
      <c r="P28" s="34"/>
      <c r="Q28" s="29"/>
      <c r="R28" s="29"/>
      <c r="S28" s="29"/>
      <c r="T28" s="29"/>
      <c r="U28" s="29"/>
      <c r="V28" s="29"/>
      <c r="W28" s="34" t="s">
        <v>36</v>
      </c>
      <c r="X28" s="34"/>
      <c r="Y28" s="34"/>
      <c r="Z28" s="34"/>
      <c r="AA28" s="34"/>
      <c r="AB28" s="34"/>
      <c r="AC28" s="34"/>
      <c r="AD28" s="34"/>
      <c r="AE28" s="34"/>
      <c r="AF28" s="29"/>
      <c r="AG28" s="29"/>
      <c r="AH28" s="29"/>
      <c r="AI28" s="29"/>
      <c r="AJ28" s="29"/>
      <c r="AK28" s="34" t="s">
        <v>37</v>
      </c>
      <c r="AL28" s="34"/>
      <c r="AM28" s="34"/>
      <c r="AN28" s="34"/>
      <c r="AO28" s="34"/>
      <c r="AP28" s="29"/>
      <c r="AQ28" s="29"/>
      <c r="AR28" s="30"/>
      <c r="BE28" s="29"/>
    </row>
    <row r="29" s="3" customFormat="1" ht="14.4" customHeight="1">
      <c r="A29" s="3"/>
      <c r="B29" s="35"/>
      <c r="C29" s="3"/>
      <c r="D29" s="26" t="s">
        <v>38</v>
      </c>
      <c r="E29" s="3"/>
      <c r="F29" s="26" t="s">
        <v>39</v>
      </c>
      <c r="G29" s="3"/>
      <c r="H29" s="3"/>
      <c r="I29" s="3"/>
      <c r="J29" s="3"/>
      <c r="K29" s="3"/>
      <c r="L29" s="36">
        <v>0.20999999999999999</v>
      </c>
      <c r="M29" s="3"/>
      <c r="N29" s="3"/>
      <c r="O29" s="3"/>
      <c r="P29" s="3"/>
      <c r="Q29" s="3"/>
      <c r="R29" s="3"/>
      <c r="S29" s="3"/>
      <c r="T29" s="3"/>
      <c r="U29" s="3"/>
      <c r="V29" s="3"/>
      <c r="W29" s="37">
        <f>ROUND(AZ54, 2)</f>
        <v>0</v>
      </c>
      <c r="X29" s="3"/>
      <c r="Y29" s="3"/>
      <c r="Z29" s="3"/>
      <c r="AA29" s="3"/>
      <c r="AB29" s="3"/>
      <c r="AC29" s="3"/>
      <c r="AD29" s="3"/>
      <c r="AE29" s="3"/>
      <c r="AF29" s="3"/>
      <c r="AG29" s="3"/>
      <c r="AH29" s="3"/>
      <c r="AI29" s="3"/>
      <c r="AJ29" s="3"/>
      <c r="AK29" s="37">
        <f>ROUND(AV54, 2)</f>
        <v>0</v>
      </c>
      <c r="AL29" s="3"/>
      <c r="AM29" s="3"/>
      <c r="AN29" s="3"/>
      <c r="AO29" s="3"/>
      <c r="AP29" s="3"/>
      <c r="AQ29" s="3"/>
      <c r="AR29" s="35"/>
      <c r="BE29" s="3"/>
    </row>
    <row r="30" s="3" customFormat="1" ht="14.4" customHeight="1">
      <c r="A30" s="3"/>
      <c r="B30" s="35"/>
      <c r="C30" s="3"/>
      <c r="D30" s="3"/>
      <c r="E30" s="3"/>
      <c r="F30" s="26" t="s">
        <v>40</v>
      </c>
      <c r="G30" s="3"/>
      <c r="H30" s="3"/>
      <c r="I30" s="3"/>
      <c r="J30" s="3"/>
      <c r="K30" s="3"/>
      <c r="L30" s="36">
        <v>0.14999999999999999</v>
      </c>
      <c r="M30" s="3"/>
      <c r="N30" s="3"/>
      <c r="O30" s="3"/>
      <c r="P30" s="3"/>
      <c r="Q30" s="3"/>
      <c r="R30" s="3"/>
      <c r="S30" s="3"/>
      <c r="T30" s="3"/>
      <c r="U30" s="3"/>
      <c r="V30" s="3"/>
      <c r="W30" s="37">
        <f>ROUND(BA54, 2)</f>
        <v>6578492.0199999996</v>
      </c>
      <c r="X30" s="3"/>
      <c r="Y30" s="3"/>
      <c r="Z30" s="3"/>
      <c r="AA30" s="3"/>
      <c r="AB30" s="3"/>
      <c r="AC30" s="3"/>
      <c r="AD30" s="3"/>
      <c r="AE30" s="3"/>
      <c r="AF30" s="3"/>
      <c r="AG30" s="3"/>
      <c r="AH30" s="3"/>
      <c r="AI30" s="3"/>
      <c r="AJ30" s="3"/>
      <c r="AK30" s="37">
        <f>ROUND(AW54, 2)</f>
        <v>986773.80000000005</v>
      </c>
      <c r="AL30" s="3"/>
      <c r="AM30" s="3"/>
      <c r="AN30" s="3"/>
      <c r="AO30" s="3"/>
      <c r="AP30" s="3"/>
      <c r="AQ30" s="3"/>
      <c r="AR30" s="35"/>
      <c r="BE30" s="3"/>
    </row>
    <row r="31" hidden="1" s="3" customFormat="1" ht="14.4" customHeight="1">
      <c r="A31" s="3"/>
      <c r="B31" s="35"/>
      <c r="C31" s="3"/>
      <c r="D31" s="3"/>
      <c r="E31" s="3"/>
      <c r="F31" s="26" t="s">
        <v>41</v>
      </c>
      <c r="G31" s="3"/>
      <c r="H31" s="3"/>
      <c r="I31" s="3"/>
      <c r="J31" s="3"/>
      <c r="K31" s="3"/>
      <c r="L31" s="36">
        <v>0.20999999999999999</v>
      </c>
      <c r="M31" s="3"/>
      <c r="N31" s="3"/>
      <c r="O31" s="3"/>
      <c r="P31" s="3"/>
      <c r="Q31" s="3"/>
      <c r="R31" s="3"/>
      <c r="S31" s="3"/>
      <c r="T31" s="3"/>
      <c r="U31" s="3"/>
      <c r="V31" s="3"/>
      <c r="W31" s="37">
        <f>ROUND(BB54, 2)</f>
        <v>0</v>
      </c>
      <c r="X31" s="3"/>
      <c r="Y31" s="3"/>
      <c r="Z31" s="3"/>
      <c r="AA31" s="3"/>
      <c r="AB31" s="3"/>
      <c r="AC31" s="3"/>
      <c r="AD31" s="3"/>
      <c r="AE31" s="3"/>
      <c r="AF31" s="3"/>
      <c r="AG31" s="3"/>
      <c r="AH31" s="3"/>
      <c r="AI31" s="3"/>
      <c r="AJ31" s="3"/>
      <c r="AK31" s="37">
        <v>0</v>
      </c>
      <c r="AL31" s="3"/>
      <c r="AM31" s="3"/>
      <c r="AN31" s="3"/>
      <c r="AO31" s="3"/>
      <c r="AP31" s="3"/>
      <c r="AQ31" s="3"/>
      <c r="AR31" s="35"/>
      <c r="BE31" s="3"/>
    </row>
    <row r="32" hidden="1" s="3" customFormat="1" ht="14.4" customHeight="1">
      <c r="A32" s="3"/>
      <c r="B32" s="35"/>
      <c r="C32" s="3"/>
      <c r="D32" s="3"/>
      <c r="E32" s="3"/>
      <c r="F32" s="26" t="s">
        <v>42</v>
      </c>
      <c r="G32" s="3"/>
      <c r="H32" s="3"/>
      <c r="I32" s="3"/>
      <c r="J32" s="3"/>
      <c r="K32" s="3"/>
      <c r="L32" s="36">
        <v>0.14999999999999999</v>
      </c>
      <c r="M32" s="3"/>
      <c r="N32" s="3"/>
      <c r="O32" s="3"/>
      <c r="P32" s="3"/>
      <c r="Q32" s="3"/>
      <c r="R32" s="3"/>
      <c r="S32" s="3"/>
      <c r="T32" s="3"/>
      <c r="U32" s="3"/>
      <c r="V32" s="3"/>
      <c r="W32" s="37">
        <f>ROUND(BC54, 2)</f>
        <v>0</v>
      </c>
      <c r="X32" s="3"/>
      <c r="Y32" s="3"/>
      <c r="Z32" s="3"/>
      <c r="AA32" s="3"/>
      <c r="AB32" s="3"/>
      <c r="AC32" s="3"/>
      <c r="AD32" s="3"/>
      <c r="AE32" s="3"/>
      <c r="AF32" s="3"/>
      <c r="AG32" s="3"/>
      <c r="AH32" s="3"/>
      <c r="AI32" s="3"/>
      <c r="AJ32" s="3"/>
      <c r="AK32" s="37">
        <v>0</v>
      </c>
      <c r="AL32" s="3"/>
      <c r="AM32" s="3"/>
      <c r="AN32" s="3"/>
      <c r="AO32" s="3"/>
      <c r="AP32" s="3"/>
      <c r="AQ32" s="3"/>
      <c r="AR32" s="35"/>
      <c r="BE32" s="3"/>
    </row>
    <row r="33" hidden="1" s="3" customFormat="1" ht="14.4" customHeight="1">
      <c r="A33" s="3"/>
      <c r="B33" s="35"/>
      <c r="C33" s="3"/>
      <c r="D33" s="3"/>
      <c r="E33" s="3"/>
      <c r="F33" s="26" t="s">
        <v>43</v>
      </c>
      <c r="G33" s="3"/>
      <c r="H33" s="3"/>
      <c r="I33" s="3"/>
      <c r="J33" s="3"/>
      <c r="K33" s="3"/>
      <c r="L33" s="36">
        <v>0</v>
      </c>
      <c r="M33" s="3"/>
      <c r="N33" s="3"/>
      <c r="O33" s="3"/>
      <c r="P33" s="3"/>
      <c r="Q33" s="3"/>
      <c r="R33" s="3"/>
      <c r="S33" s="3"/>
      <c r="T33" s="3"/>
      <c r="U33" s="3"/>
      <c r="V33" s="3"/>
      <c r="W33" s="37">
        <f>ROUND(BD54, 2)</f>
        <v>0</v>
      </c>
      <c r="X33" s="3"/>
      <c r="Y33" s="3"/>
      <c r="Z33" s="3"/>
      <c r="AA33" s="3"/>
      <c r="AB33" s="3"/>
      <c r="AC33" s="3"/>
      <c r="AD33" s="3"/>
      <c r="AE33" s="3"/>
      <c r="AF33" s="3"/>
      <c r="AG33" s="3"/>
      <c r="AH33" s="3"/>
      <c r="AI33" s="3"/>
      <c r="AJ33" s="3"/>
      <c r="AK33" s="37">
        <v>0</v>
      </c>
      <c r="AL33" s="3"/>
      <c r="AM33" s="3"/>
      <c r="AN33" s="3"/>
      <c r="AO33" s="3"/>
      <c r="AP33" s="3"/>
      <c r="AQ33" s="3"/>
      <c r="AR33" s="35"/>
      <c r="BE33" s="3"/>
    </row>
    <row r="34" s="2" customFormat="1" ht="6.96" customHeight="1">
      <c r="A34" s="29"/>
      <c r="B34" s="30"/>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30"/>
      <c r="BE34" s="29"/>
    </row>
    <row r="35" s="2" customFormat="1" ht="25.92" customHeight="1">
      <c r="A35" s="29"/>
      <c r="B35" s="30"/>
      <c r="C35" s="38"/>
      <c r="D35" s="39" t="s">
        <v>44</v>
      </c>
      <c r="E35" s="40"/>
      <c r="F35" s="40"/>
      <c r="G35" s="40"/>
      <c r="H35" s="40"/>
      <c r="I35" s="40"/>
      <c r="J35" s="40"/>
      <c r="K35" s="40"/>
      <c r="L35" s="40"/>
      <c r="M35" s="40"/>
      <c r="N35" s="40"/>
      <c r="O35" s="40"/>
      <c r="P35" s="40"/>
      <c r="Q35" s="40"/>
      <c r="R35" s="40"/>
      <c r="S35" s="40"/>
      <c r="T35" s="41" t="s">
        <v>45</v>
      </c>
      <c r="U35" s="40"/>
      <c r="V35" s="40"/>
      <c r="W35" s="40"/>
      <c r="X35" s="42" t="s">
        <v>46</v>
      </c>
      <c r="Y35" s="40"/>
      <c r="Z35" s="40"/>
      <c r="AA35" s="40"/>
      <c r="AB35" s="40"/>
      <c r="AC35" s="40"/>
      <c r="AD35" s="40"/>
      <c r="AE35" s="40"/>
      <c r="AF35" s="40"/>
      <c r="AG35" s="40"/>
      <c r="AH35" s="40"/>
      <c r="AI35" s="40"/>
      <c r="AJ35" s="40"/>
      <c r="AK35" s="43">
        <f>SUM(AK26:AK33)</f>
        <v>7565265.8199999994</v>
      </c>
      <c r="AL35" s="40"/>
      <c r="AM35" s="40"/>
      <c r="AN35" s="40"/>
      <c r="AO35" s="44"/>
      <c r="AP35" s="38"/>
      <c r="AQ35" s="38"/>
      <c r="AR35" s="30"/>
      <c r="BE35" s="29"/>
    </row>
    <row r="36" s="2" customFormat="1" ht="6.96" customHeight="1">
      <c r="A36" s="29"/>
      <c r="B36" s="30"/>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30"/>
      <c r="BE36" s="29"/>
    </row>
    <row r="37" s="2" customFormat="1" ht="6.96" customHeight="1">
      <c r="A37" s="29"/>
      <c r="B37" s="45"/>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c r="AN37" s="46"/>
      <c r="AO37" s="46"/>
      <c r="AP37" s="46"/>
      <c r="AQ37" s="46"/>
      <c r="AR37" s="30"/>
      <c r="BE37" s="29"/>
    </row>
    <row r="41" s="2" customFormat="1" ht="6.96" customHeight="1">
      <c r="A41" s="29"/>
      <c r="B41" s="47"/>
      <c r="C41" s="48"/>
      <c r="D41" s="48"/>
      <c r="E41" s="48"/>
      <c r="F41" s="48"/>
      <c r="G41" s="48"/>
      <c r="H41" s="48"/>
      <c r="I41" s="48"/>
      <c r="J41" s="48"/>
      <c r="K41" s="48"/>
      <c r="L41" s="48"/>
      <c r="M41" s="48"/>
      <c r="N41" s="48"/>
      <c r="O41" s="48"/>
      <c r="P41" s="48"/>
      <c r="Q41" s="48"/>
      <c r="R41" s="48"/>
      <c r="S41" s="48"/>
      <c r="T41" s="48"/>
      <c r="U41" s="48"/>
      <c r="V41" s="48"/>
      <c r="W41" s="48"/>
      <c r="X41" s="48"/>
      <c r="Y41" s="48"/>
      <c r="Z41" s="48"/>
      <c r="AA41" s="48"/>
      <c r="AB41" s="48"/>
      <c r="AC41" s="48"/>
      <c r="AD41" s="48"/>
      <c r="AE41" s="48"/>
      <c r="AF41" s="48"/>
      <c r="AG41" s="48"/>
      <c r="AH41" s="48"/>
      <c r="AI41" s="48"/>
      <c r="AJ41" s="48"/>
      <c r="AK41" s="48"/>
      <c r="AL41" s="48"/>
      <c r="AM41" s="48"/>
      <c r="AN41" s="48"/>
      <c r="AO41" s="48"/>
      <c r="AP41" s="48"/>
      <c r="AQ41" s="48"/>
      <c r="AR41" s="30"/>
      <c r="BE41" s="29"/>
    </row>
    <row r="42" s="2" customFormat="1" ht="24.96" customHeight="1">
      <c r="A42" s="29"/>
      <c r="B42" s="30"/>
      <c r="C42" s="20" t="s">
        <v>47</v>
      </c>
      <c r="D42" s="29"/>
      <c r="E42" s="29"/>
      <c r="F42" s="29"/>
      <c r="G42" s="29"/>
      <c r="H42" s="29"/>
      <c r="I42" s="29"/>
      <c r="J42" s="29"/>
      <c r="K42" s="29"/>
      <c r="L42" s="29"/>
      <c r="M42" s="29"/>
      <c r="N42" s="29"/>
      <c r="O42" s="29"/>
      <c r="P42" s="29"/>
      <c r="Q42" s="29"/>
      <c r="R42" s="29"/>
      <c r="S42" s="29"/>
      <c r="T42" s="29"/>
      <c r="U42" s="29"/>
      <c r="V42" s="29"/>
      <c r="W42" s="29"/>
      <c r="X42" s="29"/>
      <c r="Y42" s="29"/>
      <c r="Z42" s="29"/>
      <c r="AA42" s="29"/>
      <c r="AB42" s="29"/>
      <c r="AC42" s="29"/>
      <c r="AD42" s="29"/>
      <c r="AE42" s="29"/>
      <c r="AF42" s="29"/>
      <c r="AG42" s="29"/>
      <c r="AH42" s="29"/>
      <c r="AI42" s="29"/>
      <c r="AJ42" s="29"/>
      <c r="AK42" s="29"/>
      <c r="AL42" s="29"/>
      <c r="AM42" s="29"/>
      <c r="AN42" s="29"/>
      <c r="AO42" s="29"/>
      <c r="AP42" s="29"/>
      <c r="AQ42" s="29"/>
      <c r="AR42" s="30"/>
      <c r="BE42" s="29"/>
    </row>
    <row r="43" s="2" customFormat="1" ht="6.96" customHeight="1">
      <c r="A43" s="29"/>
      <c r="B43" s="30"/>
      <c r="C43" s="29"/>
      <c r="D43" s="29"/>
      <c r="E43" s="29"/>
      <c r="F43" s="29"/>
      <c r="G43" s="29"/>
      <c r="H43" s="29"/>
      <c r="I43" s="29"/>
      <c r="J43" s="29"/>
      <c r="K43" s="29"/>
      <c r="L43" s="29"/>
      <c r="M43" s="29"/>
      <c r="N43" s="29"/>
      <c r="O43" s="29"/>
      <c r="P43" s="29"/>
      <c r="Q43" s="29"/>
      <c r="R43" s="29"/>
      <c r="S43" s="29"/>
      <c r="T43" s="29"/>
      <c r="U43" s="29"/>
      <c r="V43" s="29"/>
      <c r="W43" s="29"/>
      <c r="X43" s="29"/>
      <c r="Y43" s="29"/>
      <c r="Z43" s="29"/>
      <c r="AA43" s="29"/>
      <c r="AB43" s="29"/>
      <c r="AC43" s="29"/>
      <c r="AD43" s="29"/>
      <c r="AE43" s="29"/>
      <c r="AF43" s="29"/>
      <c r="AG43" s="29"/>
      <c r="AH43" s="29"/>
      <c r="AI43" s="29"/>
      <c r="AJ43" s="29"/>
      <c r="AK43" s="29"/>
      <c r="AL43" s="29"/>
      <c r="AM43" s="29"/>
      <c r="AN43" s="29"/>
      <c r="AO43" s="29"/>
      <c r="AP43" s="29"/>
      <c r="AQ43" s="29"/>
      <c r="AR43" s="30"/>
      <c r="BE43" s="29"/>
    </row>
    <row r="44" s="4" customFormat="1" ht="12" customHeight="1">
      <c r="A44" s="4"/>
      <c r="B44" s="49"/>
      <c r="C44" s="26" t="s">
        <v>13</v>
      </c>
      <c r="D44" s="4"/>
      <c r="E44" s="4"/>
      <c r="F44" s="4"/>
      <c r="G44" s="4"/>
      <c r="H44" s="4"/>
      <c r="I44" s="4"/>
      <c r="J44" s="4"/>
      <c r="K44" s="4"/>
      <c r="L44" s="4" t="str">
        <f>K5</f>
        <v>1</v>
      </c>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9"/>
      <c r="BE44" s="4"/>
    </row>
    <row r="45" s="5" customFormat="1" ht="36.96" customHeight="1">
      <c r="A45" s="5"/>
      <c r="B45" s="50"/>
      <c r="C45" s="51" t="s">
        <v>15</v>
      </c>
      <c r="D45" s="5"/>
      <c r="E45" s="5"/>
      <c r="F45" s="5"/>
      <c r="G45" s="5"/>
      <c r="H45" s="5"/>
      <c r="I45" s="5"/>
      <c r="J45" s="5"/>
      <c r="K45" s="5"/>
      <c r="L45" s="52" t="str">
        <f>K6</f>
        <v>BD Benešova 642-644, Kolín</v>
      </c>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0"/>
      <c r="BE45" s="5"/>
    </row>
    <row r="46" s="2" customFormat="1" ht="6.96" customHeight="1">
      <c r="A46" s="29"/>
      <c r="B46" s="30"/>
      <c r="C46" s="29"/>
      <c r="D46" s="29"/>
      <c r="E46" s="29"/>
      <c r="F46" s="29"/>
      <c r="G46" s="29"/>
      <c r="H46" s="29"/>
      <c r="I46" s="29"/>
      <c r="J46" s="29"/>
      <c r="K46" s="29"/>
      <c r="L46" s="29"/>
      <c r="M46" s="29"/>
      <c r="N46" s="29"/>
      <c r="O46" s="29"/>
      <c r="P46" s="29"/>
      <c r="Q46" s="29"/>
      <c r="R46" s="29"/>
      <c r="S46" s="29"/>
      <c r="T46" s="29"/>
      <c r="U46" s="29"/>
      <c r="V46" s="29"/>
      <c r="W46" s="29"/>
      <c r="X46" s="29"/>
      <c r="Y46" s="29"/>
      <c r="Z46" s="29"/>
      <c r="AA46" s="29"/>
      <c r="AB46" s="29"/>
      <c r="AC46" s="29"/>
      <c r="AD46" s="29"/>
      <c r="AE46" s="29"/>
      <c r="AF46" s="29"/>
      <c r="AG46" s="29"/>
      <c r="AH46" s="29"/>
      <c r="AI46" s="29"/>
      <c r="AJ46" s="29"/>
      <c r="AK46" s="29"/>
      <c r="AL46" s="29"/>
      <c r="AM46" s="29"/>
      <c r="AN46" s="29"/>
      <c r="AO46" s="29"/>
      <c r="AP46" s="29"/>
      <c r="AQ46" s="29"/>
      <c r="AR46" s="30"/>
      <c r="BE46" s="29"/>
    </row>
    <row r="47" s="2" customFormat="1" ht="12" customHeight="1">
      <c r="A47" s="29"/>
      <c r="B47" s="30"/>
      <c r="C47" s="26" t="s">
        <v>19</v>
      </c>
      <c r="D47" s="29"/>
      <c r="E47" s="29"/>
      <c r="F47" s="29"/>
      <c r="G47" s="29"/>
      <c r="H47" s="29"/>
      <c r="I47" s="29"/>
      <c r="J47" s="29"/>
      <c r="K47" s="29"/>
      <c r="L47" s="53" t="str">
        <f>IF(K8="","",K8)</f>
        <v xml:space="preserve"> </v>
      </c>
      <c r="M47" s="29"/>
      <c r="N47" s="29"/>
      <c r="O47" s="29"/>
      <c r="P47" s="29"/>
      <c r="Q47" s="29"/>
      <c r="R47" s="29"/>
      <c r="S47" s="29"/>
      <c r="T47" s="29"/>
      <c r="U47" s="29"/>
      <c r="V47" s="29"/>
      <c r="W47" s="29"/>
      <c r="X47" s="29"/>
      <c r="Y47" s="29"/>
      <c r="Z47" s="29"/>
      <c r="AA47" s="29"/>
      <c r="AB47" s="29"/>
      <c r="AC47" s="29"/>
      <c r="AD47" s="29"/>
      <c r="AE47" s="29"/>
      <c r="AF47" s="29"/>
      <c r="AG47" s="29"/>
      <c r="AH47" s="29"/>
      <c r="AI47" s="26" t="s">
        <v>21</v>
      </c>
      <c r="AJ47" s="29"/>
      <c r="AK47" s="29"/>
      <c r="AL47" s="29"/>
      <c r="AM47" s="54" t="str">
        <f>IF(AN8= "","",AN8)</f>
        <v>14. 2. 2021</v>
      </c>
      <c r="AN47" s="54"/>
      <c r="AO47" s="29"/>
      <c r="AP47" s="29"/>
      <c r="AQ47" s="29"/>
      <c r="AR47" s="30"/>
      <c r="BE47" s="29"/>
    </row>
    <row r="48" s="2" customFormat="1" ht="6.96" customHeight="1">
      <c r="A48" s="29"/>
      <c r="B48" s="30"/>
      <c r="C48" s="29"/>
      <c r="D48" s="29"/>
      <c r="E48" s="29"/>
      <c r="F48" s="29"/>
      <c r="G48" s="29"/>
      <c r="H48" s="29"/>
      <c r="I48" s="29"/>
      <c r="J48" s="29"/>
      <c r="K48" s="29"/>
      <c r="L48" s="29"/>
      <c r="M48" s="29"/>
      <c r="N48" s="29"/>
      <c r="O48" s="29"/>
      <c r="P48" s="29"/>
      <c r="Q48" s="29"/>
      <c r="R48" s="29"/>
      <c r="S48" s="29"/>
      <c r="T48" s="29"/>
      <c r="U48" s="29"/>
      <c r="V48" s="29"/>
      <c r="W48" s="29"/>
      <c r="X48" s="29"/>
      <c r="Y48" s="29"/>
      <c r="Z48" s="29"/>
      <c r="AA48" s="29"/>
      <c r="AB48" s="29"/>
      <c r="AC48" s="29"/>
      <c r="AD48" s="29"/>
      <c r="AE48" s="29"/>
      <c r="AF48" s="29"/>
      <c r="AG48" s="29"/>
      <c r="AH48" s="29"/>
      <c r="AI48" s="29"/>
      <c r="AJ48" s="29"/>
      <c r="AK48" s="29"/>
      <c r="AL48" s="29"/>
      <c r="AM48" s="29"/>
      <c r="AN48" s="29"/>
      <c r="AO48" s="29"/>
      <c r="AP48" s="29"/>
      <c r="AQ48" s="29"/>
      <c r="AR48" s="30"/>
      <c r="BE48" s="29"/>
    </row>
    <row r="49" s="2" customFormat="1" ht="15.15" customHeight="1">
      <c r="A49" s="29"/>
      <c r="B49" s="30"/>
      <c r="C49" s="26" t="s">
        <v>23</v>
      </c>
      <c r="D49" s="29"/>
      <c r="E49" s="29"/>
      <c r="F49" s="29"/>
      <c r="G49" s="29"/>
      <c r="H49" s="29"/>
      <c r="I49" s="29"/>
      <c r="J49" s="29"/>
      <c r="K49" s="29"/>
      <c r="L49" s="4" t="str">
        <f>IF(E11= "","",E11)</f>
        <v>Město Kolín</v>
      </c>
      <c r="M49" s="29"/>
      <c r="N49" s="29"/>
      <c r="O49" s="29"/>
      <c r="P49" s="29"/>
      <c r="Q49" s="29"/>
      <c r="R49" s="29"/>
      <c r="S49" s="29"/>
      <c r="T49" s="29"/>
      <c r="U49" s="29"/>
      <c r="V49" s="29"/>
      <c r="W49" s="29"/>
      <c r="X49" s="29"/>
      <c r="Y49" s="29"/>
      <c r="Z49" s="29"/>
      <c r="AA49" s="29"/>
      <c r="AB49" s="29"/>
      <c r="AC49" s="29"/>
      <c r="AD49" s="29"/>
      <c r="AE49" s="29"/>
      <c r="AF49" s="29"/>
      <c r="AG49" s="29"/>
      <c r="AH49" s="29"/>
      <c r="AI49" s="26" t="s">
        <v>28</v>
      </c>
      <c r="AJ49" s="29"/>
      <c r="AK49" s="29"/>
      <c r="AL49" s="29"/>
      <c r="AM49" s="55" t="str">
        <f>IF(E17="","",E17)</f>
        <v>Revitali s.r.o.</v>
      </c>
      <c r="AN49" s="4"/>
      <c r="AO49" s="4"/>
      <c r="AP49" s="4"/>
      <c r="AQ49" s="29"/>
      <c r="AR49" s="30"/>
      <c r="AS49" s="56" t="s">
        <v>48</v>
      </c>
      <c r="AT49" s="57"/>
      <c r="AU49" s="58"/>
      <c r="AV49" s="58"/>
      <c r="AW49" s="58"/>
      <c r="AX49" s="58"/>
      <c r="AY49" s="58"/>
      <c r="AZ49" s="58"/>
      <c r="BA49" s="58"/>
      <c r="BB49" s="58"/>
      <c r="BC49" s="58"/>
      <c r="BD49" s="59"/>
      <c r="BE49" s="29"/>
    </row>
    <row r="50" s="2" customFormat="1" ht="15.15" customHeight="1">
      <c r="A50" s="29"/>
      <c r="B50" s="30"/>
      <c r="C50" s="26" t="s">
        <v>27</v>
      </c>
      <c r="D50" s="29"/>
      <c r="E50" s="29"/>
      <c r="F50" s="29"/>
      <c r="G50" s="29"/>
      <c r="H50" s="29"/>
      <c r="I50" s="29"/>
      <c r="J50" s="29"/>
      <c r="K50" s="29"/>
      <c r="L50" s="4" t="str">
        <f>IF(E14="","",E14)</f>
        <v xml:space="preserve"> </v>
      </c>
      <c r="M50" s="29"/>
      <c r="N50" s="29"/>
      <c r="O50" s="29"/>
      <c r="P50" s="29"/>
      <c r="Q50" s="29"/>
      <c r="R50" s="29"/>
      <c r="S50" s="29"/>
      <c r="T50" s="29"/>
      <c r="U50" s="29"/>
      <c r="V50" s="29"/>
      <c r="W50" s="29"/>
      <c r="X50" s="29"/>
      <c r="Y50" s="29"/>
      <c r="Z50" s="29"/>
      <c r="AA50" s="29"/>
      <c r="AB50" s="29"/>
      <c r="AC50" s="29"/>
      <c r="AD50" s="29"/>
      <c r="AE50" s="29"/>
      <c r="AF50" s="29"/>
      <c r="AG50" s="29"/>
      <c r="AH50" s="29"/>
      <c r="AI50" s="26" t="s">
        <v>31</v>
      </c>
      <c r="AJ50" s="29"/>
      <c r="AK50" s="29"/>
      <c r="AL50" s="29"/>
      <c r="AM50" s="55" t="str">
        <f>IF(E20="","",E20)</f>
        <v xml:space="preserve"> </v>
      </c>
      <c r="AN50" s="4"/>
      <c r="AO50" s="4"/>
      <c r="AP50" s="4"/>
      <c r="AQ50" s="29"/>
      <c r="AR50" s="30"/>
      <c r="AS50" s="60"/>
      <c r="AT50" s="61"/>
      <c r="AU50" s="62"/>
      <c r="AV50" s="62"/>
      <c r="AW50" s="62"/>
      <c r="AX50" s="62"/>
      <c r="AY50" s="62"/>
      <c r="AZ50" s="62"/>
      <c r="BA50" s="62"/>
      <c r="BB50" s="62"/>
      <c r="BC50" s="62"/>
      <c r="BD50" s="63"/>
      <c r="BE50" s="29"/>
    </row>
    <row r="51" s="2" customFormat="1" ht="10.8" customHeight="1">
      <c r="A51" s="29"/>
      <c r="B51" s="30"/>
      <c r="C51" s="29"/>
      <c r="D51" s="29"/>
      <c r="E51" s="29"/>
      <c r="F51" s="29"/>
      <c r="G51" s="29"/>
      <c r="H51" s="29"/>
      <c r="I51" s="29"/>
      <c r="J51" s="29"/>
      <c r="K51" s="29"/>
      <c r="L51" s="29"/>
      <c r="M51" s="29"/>
      <c r="N51" s="29"/>
      <c r="O51" s="29"/>
      <c r="P51" s="29"/>
      <c r="Q51" s="29"/>
      <c r="R51" s="29"/>
      <c r="S51" s="29"/>
      <c r="T51" s="29"/>
      <c r="U51" s="29"/>
      <c r="V51" s="29"/>
      <c r="W51" s="29"/>
      <c r="X51" s="29"/>
      <c r="Y51" s="29"/>
      <c r="Z51" s="29"/>
      <c r="AA51" s="29"/>
      <c r="AB51" s="29"/>
      <c r="AC51" s="29"/>
      <c r="AD51" s="29"/>
      <c r="AE51" s="29"/>
      <c r="AF51" s="29"/>
      <c r="AG51" s="29"/>
      <c r="AH51" s="29"/>
      <c r="AI51" s="29"/>
      <c r="AJ51" s="29"/>
      <c r="AK51" s="29"/>
      <c r="AL51" s="29"/>
      <c r="AM51" s="29"/>
      <c r="AN51" s="29"/>
      <c r="AO51" s="29"/>
      <c r="AP51" s="29"/>
      <c r="AQ51" s="29"/>
      <c r="AR51" s="30"/>
      <c r="AS51" s="60"/>
      <c r="AT51" s="61"/>
      <c r="AU51" s="62"/>
      <c r="AV51" s="62"/>
      <c r="AW51" s="62"/>
      <c r="AX51" s="62"/>
      <c r="AY51" s="62"/>
      <c r="AZ51" s="62"/>
      <c r="BA51" s="62"/>
      <c r="BB51" s="62"/>
      <c r="BC51" s="62"/>
      <c r="BD51" s="63"/>
      <c r="BE51" s="29"/>
    </row>
    <row r="52" s="2" customFormat="1" ht="29.28" customHeight="1">
      <c r="A52" s="29"/>
      <c r="B52" s="30"/>
      <c r="C52" s="64" t="s">
        <v>49</v>
      </c>
      <c r="D52" s="65"/>
      <c r="E52" s="65"/>
      <c r="F52" s="65"/>
      <c r="G52" s="65"/>
      <c r="H52" s="66"/>
      <c r="I52" s="67" t="s">
        <v>50</v>
      </c>
      <c r="J52" s="65"/>
      <c r="K52" s="65"/>
      <c r="L52" s="65"/>
      <c r="M52" s="65"/>
      <c r="N52" s="65"/>
      <c r="O52" s="65"/>
      <c r="P52" s="65"/>
      <c r="Q52" s="65"/>
      <c r="R52" s="65"/>
      <c r="S52" s="65"/>
      <c r="T52" s="65"/>
      <c r="U52" s="65"/>
      <c r="V52" s="65"/>
      <c r="W52" s="65"/>
      <c r="X52" s="65"/>
      <c r="Y52" s="65"/>
      <c r="Z52" s="65"/>
      <c r="AA52" s="65"/>
      <c r="AB52" s="65"/>
      <c r="AC52" s="65"/>
      <c r="AD52" s="65"/>
      <c r="AE52" s="65"/>
      <c r="AF52" s="65"/>
      <c r="AG52" s="68" t="s">
        <v>51</v>
      </c>
      <c r="AH52" s="65"/>
      <c r="AI52" s="65"/>
      <c r="AJ52" s="65"/>
      <c r="AK52" s="65"/>
      <c r="AL52" s="65"/>
      <c r="AM52" s="65"/>
      <c r="AN52" s="67" t="s">
        <v>52</v>
      </c>
      <c r="AO52" s="65"/>
      <c r="AP52" s="65"/>
      <c r="AQ52" s="69" t="s">
        <v>53</v>
      </c>
      <c r="AR52" s="30"/>
      <c r="AS52" s="70" t="s">
        <v>54</v>
      </c>
      <c r="AT52" s="71" t="s">
        <v>55</v>
      </c>
      <c r="AU52" s="71" t="s">
        <v>56</v>
      </c>
      <c r="AV52" s="71" t="s">
        <v>57</v>
      </c>
      <c r="AW52" s="71" t="s">
        <v>58</v>
      </c>
      <c r="AX52" s="71" t="s">
        <v>59</v>
      </c>
      <c r="AY52" s="71" t="s">
        <v>60</v>
      </c>
      <c r="AZ52" s="71" t="s">
        <v>61</v>
      </c>
      <c r="BA52" s="71" t="s">
        <v>62</v>
      </c>
      <c r="BB52" s="71" t="s">
        <v>63</v>
      </c>
      <c r="BC52" s="71" t="s">
        <v>64</v>
      </c>
      <c r="BD52" s="72" t="s">
        <v>65</v>
      </c>
      <c r="BE52" s="29"/>
    </row>
    <row r="53" s="2" customFormat="1" ht="10.8" customHeight="1">
      <c r="A53" s="29"/>
      <c r="B53" s="30"/>
      <c r="C53" s="29"/>
      <c r="D53" s="29"/>
      <c r="E53" s="29"/>
      <c r="F53" s="29"/>
      <c r="G53" s="29"/>
      <c r="H53" s="29"/>
      <c r="I53" s="29"/>
      <c r="J53" s="29"/>
      <c r="K53" s="29"/>
      <c r="L53" s="29"/>
      <c r="M53" s="29"/>
      <c r="N53" s="29"/>
      <c r="O53" s="29"/>
      <c r="P53" s="29"/>
      <c r="Q53" s="29"/>
      <c r="R53" s="29"/>
      <c r="S53" s="29"/>
      <c r="T53" s="29"/>
      <c r="U53" s="29"/>
      <c r="V53" s="29"/>
      <c r="W53" s="29"/>
      <c r="X53" s="29"/>
      <c r="Y53" s="29"/>
      <c r="Z53" s="29"/>
      <c r="AA53" s="29"/>
      <c r="AB53" s="29"/>
      <c r="AC53" s="29"/>
      <c r="AD53" s="29"/>
      <c r="AE53" s="29"/>
      <c r="AF53" s="29"/>
      <c r="AG53" s="29"/>
      <c r="AH53" s="29"/>
      <c r="AI53" s="29"/>
      <c r="AJ53" s="29"/>
      <c r="AK53" s="29"/>
      <c r="AL53" s="29"/>
      <c r="AM53" s="29"/>
      <c r="AN53" s="29"/>
      <c r="AO53" s="29"/>
      <c r="AP53" s="29"/>
      <c r="AQ53" s="29"/>
      <c r="AR53" s="30"/>
      <c r="AS53" s="73"/>
      <c r="AT53" s="74"/>
      <c r="AU53" s="74"/>
      <c r="AV53" s="74"/>
      <c r="AW53" s="74"/>
      <c r="AX53" s="74"/>
      <c r="AY53" s="74"/>
      <c r="AZ53" s="74"/>
      <c r="BA53" s="74"/>
      <c r="BB53" s="74"/>
      <c r="BC53" s="74"/>
      <c r="BD53" s="75"/>
      <c r="BE53" s="29"/>
    </row>
    <row r="54" s="6" customFormat="1" ht="32.4" customHeight="1">
      <c r="A54" s="6"/>
      <c r="B54" s="76"/>
      <c r="C54" s="77" t="s">
        <v>66</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79">
        <f>ROUND(SUM(AG55:AG56),2)</f>
        <v>6578492.0199999996</v>
      </c>
      <c r="AH54" s="79"/>
      <c r="AI54" s="79"/>
      <c r="AJ54" s="79"/>
      <c r="AK54" s="79"/>
      <c r="AL54" s="79"/>
      <c r="AM54" s="79"/>
      <c r="AN54" s="80">
        <f>SUM(AG54,AT54)</f>
        <v>7565265.8199999994</v>
      </c>
      <c r="AO54" s="80"/>
      <c r="AP54" s="80"/>
      <c r="AQ54" s="81" t="s">
        <v>3</v>
      </c>
      <c r="AR54" s="76"/>
      <c r="AS54" s="82">
        <f>ROUND(SUM(AS55:AS56),2)</f>
        <v>0</v>
      </c>
      <c r="AT54" s="83">
        <f>ROUND(SUM(AV54:AW54),2)</f>
        <v>986773.80000000005</v>
      </c>
      <c r="AU54" s="84">
        <f>ROUND(SUM(AU55:AU56),5)</f>
        <v>4885.5437499999998</v>
      </c>
      <c r="AV54" s="83">
        <f>ROUND(AZ54*L29,2)</f>
        <v>0</v>
      </c>
      <c r="AW54" s="83">
        <f>ROUND(BA54*L30,2)</f>
        <v>986773.80000000005</v>
      </c>
      <c r="AX54" s="83">
        <f>ROUND(BB54*L29,2)</f>
        <v>0</v>
      </c>
      <c r="AY54" s="83">
        <f>ROUND(BC54*L30,2)</f>
        <v>0</v>
      </c>
      <c r="AZ54" s="83">
        <f>ROUND(SUM(AZ55:AZ56),2)</f>
        <v>0</v>
      </c>
      <c r="BA54" s="83">
        <f>ROUND(SUM(BA55:BA56),2)</f>
        <v>6578492.0199999996</v>
      </c>
      <c r="BB54" s="83">
        <f>ROUND(SUM(BB55:BB56),2)</f>
        <v>0</v>
      </c>
      <c r="BC54" s="83">
        <f>ROUND(SUM(BC55:BC56),2)</f>
        <v>0</v>
      </c>
      <c r="BD54" s="85">
        <f>ROUND(SUM(BD55:BD56),2)</f>
        <v>0</v>
      </c>
      <c r="BE54" s="6"/>
      <c r="BS54" s="86" t="s">
        <v>67</v>
      </c>
      <c r="BT54" s="86" t="s">
        <v>68</v>
      </c>
      <c r="BU54" s="87" t="s">
        <v>69</v>
      </c>
      <c r="BV54" s="86" t="s">
        <v>70</v>
      </c>
      <c r="BW54" s="86" t="s">
        <v>5</v>
      </c>
      <c r="BX54" s="86" t="s">
        <v>71</v>
      </c>
      <c r="CL54" s="86" t="s">
        <v>3</v>
      </c>
    </row>
    <row r="55" s="7" customFormat="1" ht="16.5" customHeight="1">
      <c r="A55" s="88" t="s">
        <v>72</v>
      </c>
      <c r="B55" s="89"/>
      <c r="C55" s="90"/>
      <c r="D55" s="91" t="s">
        <v>73</v>
      </c>
      <c r="E55" s="91"/>
      <c r="F55" s="91"/>
      <c r="G55" s="91"/>
      <c r="H55" s="91"/>
      <c r="I55" s="92"/>
      <c r="J55" s="91" t="s">
        <v>74</v>
      </c>
      <c r="K55" s="91"/>
      <c r="L55" s="91"/>
      <c r="M55" s="91"/>
      <c r="N55" s="91"/>
      <c r="O55" s="91"/>
      <c r="P55" s="91"/>
      <c r="Q55" s="91"/>
      <c r="R55" s="91"/>
      <c r="S55" s="91"/>
      <c r="T55" s="91"/>
      <c r="U55" s="91"/>
      <c r="V55" s="91"/>
      <c r="W55" s="91"/>
      <c r="X55" s="91"/>
      <c r="Y55" s="91"/>
      <c r="Z55" s="91"/>
      <c r="AA55" s="91"/>
      <c r="AB55" s="91"/>
      <c r="AC55" s="91"/>
      <c r="AD55" s="91"/>
      <c r="AE55" s="91"/>
      <c r="AF55" s="91"/>
      <c r="AG55" s="93">
        <f>'1.etapa - Střecha'!J30</f>
        <v>6402492.0199999996</v>
      </c>
      <c r="AH55" s="92"/>
      <c r="AI55" s="92"/>
      <c r="AJ55" s="92"/>
      <c r="AK55" s="92"/>
      <c r="AL55" s="92"/>
      <c r="AM55" s="92"/>
      <c r="AN55" s="93">
        <f>SUM(AG55,AT55)</f>
        <v>7362865.8199999994</v>
      </c>
      <c r="AO55" s="92"/>
      <c r="AP55" s="92"/>
      <c r="AQ55" s="94" t="s">
        <v>75</v>
      </c>
      <c r="AR55" s="89"/>
      <c r="AS55" s="95">
        <v>0</v>
      </c>
      <c r="AT55" s="96">
        <f>ROUND(SUM(AV55:AW55),2)</f>
        <v>960373.80000000005</v>
      </c>
      <c r="AU55" s="97">
        <f>'1.etapa - Střecha'!P98</f>
        <v>4885.5437490000004</v>
      </c>
      <c r="AV55" s="96">
        <f>'1.etapa - Střecha'!J33</f>
        <v>0</v>
      </c>
      <c r="AW55" s="96">
        <f>'1.etapa - Střecha'!J34</f>
        <v>960373.80000000005</v>
      </c>
      <c r="AX55" s="96">
        <f>'1.etapa - Střecha'!J35</f>
        <v>0</v>
      </c>
      <c r="AY55" s="96">
        <f>'1.etapa - Střecha'!J36</f>
        <v>0</v>
      </c>
      <c r="AZ55" s="96">
        <f>'1.etapa - Střecha'!F33</f>
        <v>0</v>
      </c>
      <c r="BA55" s="96">
        <f>'1.etapa - Střecha'!F34</f>
        <v>6402492.0199999996</v>
      </c>
      <c r="BB55" s="96">
        <f>'1.etapa - Střecha'!F35</f>
        <v>0</v>
      </c>
      <c r="BC55" s="96">
        <f>'1.etapa - Střecha'!F36</f>
        <v>0</v>
      </c>
      <c r="BD55" s="98">
        <f>'1.etapa - Střecha'!F37</f>
        <v>0</v>
      </c>
      <c r="BE55" s="7"/>
      <c r="BT55" s="99" t="s">
        <v>14</v>
      </c>
      <c r="BV55" s="99" t="s">
        <v>70</v>
      </c>
      <c r="BW55" s="99" t="s">
        <v>76</v>
      </c>
      <c r="BX55" s="99" t="s">
        <v>5</v>
      </c>
      <c r="CL55" s="99" t="s">
        <v>3</v>
      </c>
      <c r="CM55" s="99" t="s">
        <v>14</v>
      </c>
    </row>
    <row r="56" s="7" customFormat="1" ht="16.5" customHeight="1">
      <c r="A56" s="88" t="s">
        <v>72</v>
      </c>
      <c r="B56" s="89"/>
      <c r="C56" s="90"/>
      <c r="D56" s="91" t="s">
        <v>77</v>
      </c>
      <c r="E56" s="91"/>
      <c r="F56" s="91"/>
      <c r="G56" s="91"/>
      <c r="H56" s="91"/>
      <c r="I56" s="92"/>
      <c r="J56" s="91" t="s">
        <v>78</v>
      </c>
      <c r="K56" s="91"/>
      <c r="L56" s="91"/>
      <c r="M56" s="91"/>
      <c r="N56" s="91"/>
      <c r="O56" s="91"/>
      <c r="P56" s="91"/>
      <c r="Q56" s="91"/>
      <c r="R56" s="91"/>
      <c r="S56" s="91"/>
      <c r="T56" s="91"/>
      <c r="U56" s="91"/>
      <c r="V56" s="91"/>
      <c r="W56" s="91"/>
      <c r="X56" s="91"/>
      <c r="Y56" s="91"/>
      <c r="Z56" s="91"/>
      <c r="AA56" s="91"/>
      <c r="AB56" s="91"/>
      <c r="AC56" s="91"/>
      <c r="AD56" s="91"/>
      <c r="AE56" s="91"/>
      <c r="AF56" s="91"/>
      <c r="AG56" s="93">
        <f>'VRN - Ostatní a vedlejší ...'!J30</f>
        <v>176000</v>
      </c>
      <c r="AH56" s="92"/>
      <c r="AI56" s="92"/>
      <c r="AJ56" s="92"/>
      <c r="AK56" s="92"/>
      <c r="AL56" s="92"/>
      <c r="AM56" s="92"/>
      <c r="AN56" s="93">
        <f>SUM(AG56,AT56)</f>
        <v>202400</v>
      </c>
      <c r="AO56" s="92"/>
      <c r="AP56" s="92"/>
      <c r="AQ56" s="94" t="s">
        <v>75</v>
      </c>
      <c r="AR56" s="89"/>
      <c r="AS56" s="100">
        <v>0</v>
      </c>
      <c r="AT56" s="101">
        <f>ROUND(SUM(AV56:AW56),2)</f>
        <v>26400</v>
      </c>
      <c r="AU56" s="102">
        <f>'VRN - Ostatní a vedlejší ...'!P80</f>
        <v>0</v>
      </c>
      <c r="AV56" s="101">
        <f>'VRN - Ostatní a vedlejší ...'!J33</f>
        <v>0</v>
      </c>
      <c r="AW56" s="101">
        <f>'VRN - Ostatní a vedlejší ...'!J34</f>
        <v>26400</v>
      </c>
      <c r="AX56" s="101">
        <f>'VRN - Ostatní a vedlejší ...'!J35</f>
        <v>0</v>
      </c>
      <c r="AY56" s="101">
        <f>'VRN - Ostatní a vedlejší ...'!J36</f>
        <v>0</v>
      </c>
      <c r="AZ56" s="101">
        <f>'VRN - Ostatní a vedlejší ...'!F33</f>
        <v>0</v>
      </c>
      <c r="BA56" s="101">
        <f>'VRN - Ostatní a vedlejší ...'!F34</f>
        <v>176000</v>
      </c>
      <c r="BB56" s="101">
        <f>'VRN - Ostatní a vedlejší ...'!F35</f>
        <v>0</v>
      </c>
      <c r="BC56" s="101">
        <f>'VRN - Ostatní a vedlejší ...'!F36</f>
        <v>0</v>
      </c>
      <c r="BD56" s="103">
        <f>'VRN - Ostatní a vedlejší ...'!F37</f>
        <v>0</v>
      </c>
      <c r="BE56" s="7"/>
      <c r="BT56" s="99" t="s">
        <v>14</v>
      </c>
      <c r="BV56" s="99" t="s">
        <v>70</v>
      </c>
      <c r="BW56" s="99" t="s">
        <v>79</v>
      </c>
      <c r="BX56" s="99" t="s">
        <v>5</v>
      </c>
      <c r="CL56" s="99" t="s">
        <v>3</v>
      </c>
      <c r="CM56" s="99" t="s">
        <v>14</v>
      </c>
    </row>
    <row r="57" s="2" customFormat="1" ht="30" customHeight="1">
      <c r="A57" s="29"/>
      <c r="B57" s="30"/>
      <c r="C57" s="29"/>
      <c r="D57" s="29"/>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30"/>
      <c r="AS57" s="29"/>
      <c r="AT57" s="29"/>
      <c r="AU57" s="29"/>
      <c r="AV57" s="29"/>
      <c r="AW57" s="29"/>
      <c r="AX57" s="29"/>
      <c r="AY57" s="29"/>
      <c r="AZ57" s="29"/>
      <c r="BA57" s="29"/>
      <c r="BB57" s="29"/>
      <c r="BC57" s="29"/>
      <c r="BD57" s="29"/>
      <c r="BE57" s="29"/>
    </row>
    <row r="58" s="2" customFormat="1" ht="6.96" customHeight="1">
      <c r="A58" s="29"/>
      <c r="B58" s="45"/>
      <c r="C58" s="46"/>
      <c r="D58" s="46"/>
      <c r="E58" s="46"/>
      <c r="F58" s="46"/>
      <c r="G58" s="46"/>
      <c r="H58" s="46"/>
      <c r="I58" s="46"/>
      <c r="J58" s="46"/>
      <c r="K58" s="46"/>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c r="AN58" s="46"/>
      <c r="AO58" s="46"/>
      <c r="AP58" s="46"/>
      <c r="AQ58" s="46"/>
      <c r="AR58" s="30"/>
      <c r="AS58" s="29"/>
      <c r="AT58" s="29"/>
      <c r="AU58" s="29"/>
      <c r="AV58" s="29"/>
      <c r="AW58" s="29"/>
      <c r="AX58" s="29"/>
      <c r="AY58" s="29"/>
      <c r="AZ58" s="29"/>
      <c r="BA58" s="29"/>
      <c r="BB58" s="29"/>
      <c r="BC58" s="29"/>
      <c r="BD58" s="29"/>
      <c r="BE58" s="29"/>
    </row>
  </sheetData>
  <mergeCells count="44">
    <mergeCell ref="K5:AO5"/>
    <mergeCell ref="K6:AO6"/>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G54:AM54"/>
    <mergeCell ref="AN54:AP54"/>
    <mergeCell ref="AR2:BE2"/>
  </mergeCells>
  <hyperlinks>
    <hyperlink ref="A55" location="'1.etapa - Střecha'!C2" display="/"/>
    <hyperlink ref="A56" location="'VRN - Ostatní a vedlejší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104"/>
    </row>
    <row r="2" s="1" customFormat="1" ht="36.96" customHeight="1">
      <c r="L2" s="15" t="s">
        <v>6</v>
      </c>
      <c r="M2" s="1"/>
      <c r="N2" s="1"/>
      <c r="O2" s="1"/>
      <c r="P2" s="1"/>
      <c r="Q2" s="1"/>
      <c r="R2" s="1"/>
      <c r="S2" s="1"/>
      <c r="T2" s="1"/>
      <c r="U2" s="1"/>
      <c r="V2" s="1"/>
      <c r="AT2" s="16" t="s">
        <v>76</v>
      </c>
    </row>
    <row r="3" s="1" customFormat="1" ht="6.96" customHeight="1">
      <c r="B3" s="17"/>
      <c r="C3" s="18"/>
      <c r="D3" s="18"/>
      <c r="E3" s="18"/>
      <c r="F3" s="18"/>
      <c r="G3" s="18"/>
      <c r="H3" s="18"/>
      <c r="I3" s="18"/>
      <c r="J3" s="18"/>
      <c r="K3" s="18"/>
      <c r="L3" s="19"/>
      <c r="AT3" s="16" t="s">
        <v>14</v>
      </c>
    </row>
    <row r="4" s="1" customFormat="1" ht="24.96" customHeight="1">
      <c r="B4" s="19"/>
      <c r="D4" s="20" t="s">
        <v>80</v>
      </c>
      <c r="L4" s="19"/>
      <c r="M4" s="105" t="s">
        <v>11</v>
      </c>
      <c r="AT4" s="16" t="s">
        <v>4</v>
      </c>
    </row>
    <row r="5" s="1" customFormat="1" ht="6.96" customHeight="1">
      <c r="B5" s="19"/>
      <c r="L5" s="19"/>
    </row>
    <row r="6" s="1" customFormat="1" ht="12" customHeight="1">
      <c r="B6" s="19"/>
      <c r="D6" s="26" t="s">
        <v>15</v>
      </c>
      <c r="L6" s="19"/>
    </row>
    <row r="7" s="1" customFormat="1" ht="16.5" customHeight="1">
      <c r="B7" s="19"/>
      <c r="E7" s="106" t="str">
        <f>'Rekapitulace stavby'!K6</f>
        <v>BD Benešova 642-644, Kolín</v>
      </c>
      <c r="F7" s="26"/>
      <c r="G7" s="26"/>
      <c r="H7" s="26"/>
      <c r="L7" s="19"/>
    </row>
    <row r="8" s="2" customFormat="1" ht="12" customHeight="1">
      <c r="A8" s="29"/>
      <c r="B8" s="30"/>
      <c r="C8" s="29"/>
      <c r="D8" s="26" t="s">
        <v>81</v>
      </c>
      <c r="E8" s="29"/>
      <c r="F8" s="29"/>
      <c r="G8" s="29"/>
      <c r="H8" s="29"/>
      <c r="I8" s="29"/>
      <c r="J8" s="29"/>
      <c r="K8" s="29"/>
      <c r="L8" s="107"/>
      <c r="S8" s="29"/>
      <c r="T8" s="29"/>
      <c r="U8" s="29"/>
      <c r="V8" s="29"/>
      <c r="W8" s="29"/>
      <c r="X8" s="29"/>
      <c r="Y8" s="29"/>
      <c r="Z8" s="29"/>
      <c r="AA8" s="29"/>
      <c r="AB8" s="29"/>
      <c r="AC8" s="29"/>
      <c r="AD8" s="29"/>
      <c r="AE8" s="29"/>
    </row>
    <row r="9" s="2" customFormat="1" ht="16.5" customHeight="1">
      <c r="A9" s="29"/>
      <c r="B9" s="30"/>
      <c r="C9" s="29"/>
      <c r="D9" s="29"/>
      <c r="E9" s="52" t="s">
        <v>82</v>
      </c>
      <c r="F9" s="29"/>
      <c r="G9" s="29"/>
      <c r="H9" s="29"/>
      <c r="I9" s="29"/>
      <c r="J9" s="29"/>
      <c r="K9" s="29"/>
      <c r="L9" s="107"/>
      <c r="S9" s="29"/>
      <c r="T9" s="29"/>
      <c r="U9" s="29"/>
      <c r="V9" s="29"/>
      <c r="W9" s="29"/>
      <c r="X9" s="29"/>
      <c r="Y9" s="29"/>
      <c r="Z9" s="29"/>
      <c r="AA9" s="29"/>
      <c r="AB9" s="29"/>
      <c r="AC9" s="29"/>
      <c r="AD9" s="29"/>
      <c r="AE9" s="29"/>
    </row>
    <row r="10" s="2" customFormat="1">
      <c r="A10" s="29"/>
      <c r="B10" s="30"/>
      <c r="C10" s="29"/>
      <c r="D10" s="29"/>
      <c r="E10" s="29"/>
      <c r="F10" s="29"/>
      <c r="G10" s="29"/>
      <c r="H10" s="29"/>
      <c r="I10" s="29"/>
      <c r="J10" s="29"/>
      <c r="K10" s="29"/>
      <c r="L10" s="107"/>
      <c r="S10" s="29"/>
      <c r="T10" s="29"/>
      <c r="U10" s="29"/>
      <c r="V10" s="29"/>
      <c r="W10" s="29"/>
      <c r="X10" s="29"/>
      <c r="Y10" s="29"/>
      <c r="Z10" s="29"/>
      <c r="AA10" s="29"/>
      <c r="AB10" s="29"/>
      <c r="AC10" s="29"/>
      <c r="AD10" s="29"/>
      <c r="AE10" s="29"/>
    </row>
    <row r="11" s="2" customFormat="1" ht="12" customHeight="1">
      <c r="A11" s="29"/>
      <c r="B11" s="30"/>
      <c r="C11" s="29"/>
      <c r="D11" s="26" t="s">
        <v>17</v>
      </c>
      <c r="E11" s="29"/>
      <c r="F11" s="23" t="s">
        <v>3</v>
      </c>
      <c r="G11" s="29"/>
      <c r="H11" s="29"/>
      <c r="I11" s="26" t="s">
        <v>18</v>
      </c>
      <c r="J11" s="23" t="s">
        <v>3</v>
      </c>
      <c r="K11" s="29"/>
      <c r="L11" s="107"/>
      <c r="S11" s="29"/>
      <c r="T11" s="29"/>
      <c r="U11" s="29"/>
      <c r="V11" s="29"/>
      <c r="W11" s="29"/>
      <c r="X11" s="29"/>
      <c r="Y11" s="29"/>
      <c r="Z11" s="29"/>
      <c r="AA11" s="29"/>
      <c r="AB11" s="29"/>
      <c r="AC11" s="29"/>
      <c r="AD11" s="29"/>
      <c r="AE11" s="29"/>
    </row>
    <row r="12" s="2" customFormat="1" ht="12" customHeight="1">
      <c r="A12" s="29"/>
      <c r="B12" s="30"/>
      <c r="C12" s="29"/>
      <c r="D12" s="26" t="s">
        <v>19</v>
      </c>
      <c r="E12" s="29"/>
      <c r="F12" s="23" t="s">
        <v>20</v>
      </c>
      <c r="G12" s="29"/>
      <c r="H12" s="29"/>
      <c r="I12" s="26" t="s">
        <v>21</v>
      </c>
      <c r="J12" s="54" t="str">
        <f>'Rekapitulace stavby'!AN8</f>
        <v>14. 2. 2021</v>
      </c>
      <c r="K12" s="29"/>
      <c r="L12" s="107"/>
      <c r="S12" s="29"/>
      <c r="T12" s="29"/>
      <c r="U12" s="29"/>
      <c r="V12" s="29"/>
      <c r="W12" s="29"/>
      <c r="X12" s="29"/>
      <c r="Y12" s="29"/>
      <c r="Z12" s="29"/>
      <c r="AA12" s="29"/>
      <c r="AB12" s="29"/>
      <c r="AC12" s="29"/>
      <c r="AD12" s="29"/>
      <c r="AE12" s="29"/>
    </row>
    <row r="13" s="2" customFormat="1" ht="10.8" customHeight="1">
      <c r="A13" s="29"/>
      <c r="B13" s="30"/>
      <c r="C13" s="29"/>
      <c r="D13" s="29"/>
      <c r="E13" s="29"/>
      <c r="F13" s="29"/>
      <c r="G13" s="29"/>
      <c r="H13" s="29"/>
      <c r="I13" s="29"/>
      <c r="J13" s="29"/>
      <c r="K13" s="29"/>
      <c r="L13" s="107"/>
      <c r="S13" s="29"/>
      <c r="T13" s="29"/>
      <c r="U13" s="29"/>
      <c r="V13" s="29"/>
      <c r="W13" s="29"/>
      <c r="X13" s="29"/>
      <c r="Y13" s="29"/>
      <c r="Z13" s="29"/>
      <c r="AA13" s="29"/>
      <c r="AB13" s="29"/>
      <c r="AC13" s="29"/>
      <c r="AD13" s="29"/>
      <c r="AE13" s="29"/>
    </row>
    <row r="14" s="2" customFormat="1" ht="12" customHeight="1">
      <c r="A14" s="29"/>
      <c r="B14" s="30"/>
      <c r="C14" s="29"/>
      <c r="D14" s="26" t="s">
        <v>23</v>
      </c>
      <c r="E14" s="29"/>
      <c r="F14" s="29"/>
      <c r="G14" s="29"/>
      <c r="H14" s="29"/>
      <c r="I14" s="26" t="s">
        <v>24</v>
      </c>
      <c r="J14" s="23" t="s">
        <v>3</v>
      </c>
      <c r="K14" s="29"/>
      <c r="L14" s="107"/>
      <c r="S14" s="29"/>
      <c r="T14" s="29"/>
      <c r="U14" s="29"/>
      <c r="V14" s="29"/>
      <c r="W14" s="29"/>
      <c r="X14" s="29"/>
      <c r="Y14" s="29"/>
      <c r="Z14" s="29"/>
      <c r="AA14" s="29"/>
      <c r="AB14" s="29"/>
      <c r="AC14" s="29"/>
      <c r="AD14" s="29"/>
      <c r="AE14" s="29"/>
    </row>
    <row r="15" s="2" customFormat="1" ht="18" customHeight="1">
      <c r="A15" s="29"/>
      <c r="B15" s="30"/>
      <c r="C15" s="29"/>
      <c r="D15" s="29"/>
      <c r="E15" s="23" t="s">
        <v>25</v>
      </c>
      <c r="F15" s="29"/>
      <c r="G15" s="29"/>
      <c r="H15" s="29"/>
      <c r="I15" s="26" t="s">
        <v>26</v>
      </c>
      <c r="J15" s="23" t="s">
        <v>3</v>
      </c>
      <c r="K15" s="29"/>
      <c r="L15" s="107"/>
      <c r="S15" s="29"/>
      <c r="T15" s="29"/>
      <c r="U15" s="29"/>
      <c r="V15" s="29"/>
      <c r="W15" s="29"/>
      <c r="X15" s="29"/>
      <c r="Y15" s="29"/>
      <c r="Z15" s="29"/>
      <c r="AA15" s="29"/>
      <c r="AB15" s="29"/>
      <c r="AC15" s="29"/>
      <c r="AD15" s="29"/>
      <c r="AE15" s="29"/>
    </row>
    <row r="16" s="2" customFormat="1" ht="6.96" customHeight="1">
      <c r="A16" s="29"/>
      <c r="B16" s="30"/>
      <c r="C16" s="29"/>
      <c r="D16" s="29"/>
      <c r="E16" s="29"/>
      <c r="F16" s="29"/>
      <c r="G16" s="29"/>
      <c r="H16" s="29"/>
      <c r="I16" s="29"/>
      <c r="J16" s="29"/>
      <c r="K16" s="29"/>
      <c r="L16" s="107"/>
      <c r="S16" s="29"/>
      <c r="T16" s="29"/>
      <c r="U16" s="29"/>
      <c r="V16" s="29"/>
      <c r="W16" s="29"/>
      <c r="X16" s="29"/>
      <c r="Y16" s="29"/>
      <c r="Z16" s="29"/>
      <c r="AA16" s="29"/>
      <c r="AB16" s="29"/>
      <c r="AC16" s="29"/>
      <c r="AD16" s="29"/>
      <c r="AE16" s="29"/>
    </row>
    <row r="17" s="2" customFormat="1" ht="12" customHeight="1">
      <c r="A17" s="29"/>
      <c r="B17" s="30"/>
      <c r="C17" s="29"/>
      <c r="D17" s="26" t="s">
        <v>27</v>
      </c>
      <c r="E17" s="29"/>
      <c r="F17" s="29"/>
      <c r="G17" s="29"/>
      <c r="H17" s="29"/>
      <c r="I17" s="26" t="s">
        <v>24</v>
      </c>
      <c r="J17" s="23" t="str">
        <f>'Rekapitulace stavby'!AN13</f>
        <v/>
      </c>
      <c r="K17" s="29"/>
      <c r="L17" s="107"/>
      <c r="S17" s="29"/>
      <c r="T17" s="29"/>
      <c r="U17" s="29"/>
      <c r="V17" s="29"/>
      <c r="W17" s="29"/>
      <c r="X17" s="29"/>
      <c r="Y17" s="29"/>
      <c r="Z17" s="29"/>
      <c r="AA17" s="29"/>
      <c r="AB17" s="29"/>
      <c r="AC17" s="29"/>
      <c r="AD17" s="29"/>
      <c r="AE17" s="29"/>
    </row>
    <row r="18" s="2" customFormat="1" ht="18" customHeight="1">
      <c r="A18" s="29"/>
      <c r="B18" s="30"/>
      <c r="C18" s="29"/>
      <c r="D18" s="29"/>
      <c r="E18" s="23" t="str">
        <f>'Rekapitulace stavby'!E14</f>
        <v xml:space="preserve"> </v>
      </c>
      <c r="F18" s="23"/>
      <c r="G18" s="23"/>
      <c r="H18" s="23"/>
      <c r="I18" s="26" t="s">
        <v>26</v>
      </c>
      <c r="J18" s="23" t="str">
        <f>'Rekapitulace stavby'!AN14</f>
        <v/>
      </c>
      <c r="K18" s="29"/>
      <c r="L18" s="107"/>
      <c r="S18" s="29"/>
      <c r="T18" s="29"/>
      <c r="U18" s="29"/>
      <c r="V18" s="29"/>
      <c r="W18" s="29"/>
      <c r="X18" s="29"/>
      <c r="Y18" s="29"/>
      <c r="Z18" s="29"/>
      <c r="AA18" s="29"/>
      <c r="AB18" s="29"/>
      <c r="AC18" s="29"/>
      <c r="AD18" s="29"/>
      <c r="AE18" s="29"/>
    </row>
    <row r="19" s="2" customFormat="1" ht="6.96" customHeight="1">
      <c r="A19" s="29"/>
      <c r="B19" s="30"/>
      <c r="C19" s="29"/>
      <c r="D19" s="29"/>
      <c r="E19" s="29"/>
      <c r="F19" s="29"/>
      <c r="G19" s="29"/>
      <c r="H19" s="29"/>
      <c r="I19" s="29"/>
      <c r="J19" s="29"/>
      <c r="K19" s="29"/>
      <c r="L19" s="107"/>
      <c r="S19" s="29"/>
      <c r="T19" s="29"/>
      <c r="U19" s="29"/>
      <c r="V19" s="29"/>
      <c r="W19" s="29"/>
      <c r="X19" s="29"/>
      <c r="Y19" s="29"/>
      <c r="Z19" s="29"/>
      <c r="AA19" s="29"/>
      <c r="AB19" s="29"/>
      <c r="AC19" s="29"/>
      <c r="AD19" s="29"/>
      <c r="AE19" s="29"/>
    </row>
    <row r="20" s="2" customFormat="1" ht="12" customHeight="1">
      <c r="A20" s="29"/>
      <c r="B20" s="30"/>
      <c r="C20" s="29"/>
      <c r="D20" s="26" t="s">
        <v>28</v>
      </c>
      <c r="E20" s="29"/>
      <c r="F20" s="29"/>
      <c r="G20" s="29"/>
      <c r="H20" s="29"/>
      <c r="I20" s="26" t="s">
        <v>24</v>
      </c>
      <c r="J20" s="23" t="s">
        <v>3</v>
      </c>
      <c r="K20" s="29"/>
      <c r="L20" s="107"/>
      <c r="S20" s="29"/>
      <c r="T20" s="29"/>
      <c r="U20" s="29"/>
      <c r="V20" s="29"/>
      <c r="W20" s="29"/>
      <c r="X20" s="29"/>
      <c r="Y20" s="29"/>
      <c r="Z20" s="29"/>
      <c r="AA20" s="29"/>
      <c r="AB20" s="29"/>
      <c r="AC20" s="29"/>
      <c r="AD20" s="29"/>
      <c r="AE20" s="29"/>
    </row>
    <row r="21" s="2" customFormat="1" ht="18" customHeight="1">
      <c r="A21" s="29"/>
      <c r="B21" s="30"/>
      <c r="C21" s="29"/>
      <c r="D21" s="29"/>
      <c r="E21" s="23" t="s">
        <v>29</v>
      </c>
      <c r="F21" s="29"/>
      <c r="G21" s="29"/>
      <c r="H21" s="29"/>
      <c r="I21" s="26" t="s">
        <v>26</v>
      </c>
      <c r="J21" s="23" t="s">
        <v>3</v>
      </c>
      <c r="K21" s="29"/>
      <c r="L21" s="107"/>
      <c r="S21" s="29"/>
      <c r="T21" s="29"/>
      <c r="U21" s="29"/>
      <c r="V21" s="29"/>
      <c r="W21" s="29"/>
      <c r="X21" s="29"/>
      <c r="Y21" s="29"/>
      <c r="Z21" s="29"/>
      <c r="AA21" s="29"/>
      <c r="AB21" s="29"/>
      <c r="AC21" s="29"/>
      <c r="AD21" s="29"/>
      <c r="AE21" s="29"/>
    </row>
    <row r="22" s="2" customFormat="1" ht="6.96" customHeight="1">
      <c r="A22" s="29"/>
      <c r="B22" s="30"/>
      <c r="C22" s="29"/>
      <c r="D22" s="29"/>
      <c r="E22" s="29"/>
      <c r="F22" s="29"/>
      <c r="G22" s="29"/>
      <c r="H22" s="29"/>
      <c r="I22" s="29"/>
      <c r="J22" s="29"/>
      <c r="K22" s="29"/>
      <c r="L22" s="107"/>
      <c r="S22" s="29"/>
      <c r="T22" s="29"/>
      <c r="U22" s="29"/>
      <c r="V22" s="29"/>
      <c r="W22" s="29"/>
      <c r="X22" s="29"/>
      <c r="Y22" s="29"/>
      <c r="Z22" s="29"/>
      <c r="AA22" s="29"/>
      <c r="AB22" s="29"/>
      <c r="AC22" s="29"/>
      <c r="AD22" s="29"/>
      <c r="AE22" s="29"/>
    </row>
    <row r="23" s="2" customFormat="1" ht="12" customHeight="1">
      <c r="A23" s="29"/>
      <c r="B23" s="30"/>
      <c r="C23" s="29"/>
      <c r="D23" s="26" t="s">
        <v>31</v>
      </c>
      <c r="E23" s="29"/>
      <c r="F23" s="29"/>
      <c r="G23" s="29"/>
      <c r="H23" s="29"/>
      <c r="I23" s="26" t="s">
        <v>24</v>
      </c>
      <c r="J23" s="23" t="str">
        <f>IF('Rekapitulace stavby'!AN19="","",'Rekapitulace stavby'!AN19)</f>
        <v/>
      </c>
      <c r="K23" s="29"/>
      <c r="L23" s="107"/>
      <c r="S23" s="29"/>
      <c r="T23" s="29"/>
      <c r="U23" s="29"/>
      <c r="V23" s="29"/>
      <c r="W23" s="29"/>
      <c r="X23" s="29"/>
      <c r="Y23" s="29"/>
      <c r="Z23" s="29"/>
      <c r="AA23" s="29"/>
      <c r="AB23" s="29"/>
      <c r="AC23" s="29"/>
      <c r="AD23" s="29"/>
      <c r="AE23" s="29"/>
    </row>
    <row r="24" s="2" customFormat="1" ht="18" customHeight="1">
      <c r="A24" s="29"/>
      <c r="B24" s="30"/>
      <c r="C24" s="29"/>
      <c r="D24" s="29"/>
      <c r="E24" s="23" t="str">
        <f>IF('Rekapitulace stavby'!E20="","",'Rekapitulace stavby'!E20)</f>
        <v xml:space="preserve"> </v>
      </c>
      <c r="F24" s="29"/>
      <c r="G24" s="29"/>
      <c r="H24" s="29"/>
      <c r="I24" s="26" t="s">
        <v>26</v>
      </c>
      <c r="J24" s="23" t="str">
        <f>IF('Rekapitulace stavby'!AN20="","",'Rekapitulace stavby'!AN20)</f>
        <v/>
      </c>
      <c r="K24" s="29"/>
      <c r="L24" s="107"/>
      <c r="S24" s="29"/>
      <c r="T24" s="29"/>
      <c r="U24" s="29"/>
      <c r="V24" s="29"/>
      <c r="W24" s="29"/>
      <c r="X24" s="29"/>
      <c r="Y24" s="29"/>
      <c r="Z24" s="29"/>
      <c r="AA24" s="29"/>
      <c r="AB24" s="29"/>
      <c r="AC24" s="29"/>
      <c r="AD24" s="29"/>
      <c r="AE24" s="29"/>
    </row>
    <row r="25" s="2" customFormat="1" ht="6.96" customHeight="1">
      <c r="A25" s="29"/>
      <c r="B25" s="30"/>
      <c r="C25" s="29"/>
      <c r="D25" s="29"/>
      <c r="E25" s="29"/>
      <c r="F25" s="29"/>
      <c r="G25" s="29"/>
      <c r="H25" s="29"/>
      <c r="I25" s="29"/>
      <c r="J25" s="29"/>
      <c r="K25" s="29"/>
      <c r="L25" s="107"/>
      <c r="S25" s="29"/>
      <c r="T25" s="29"/>
      <c r="U25" s="29"/>
      <c r="V25" s="29"/>
      <c r="W25" s="29"/>
      <c r="X25" s="29"/>
      <c r="Y25" s="29"/>
      <c r="Z25" s="29"/>
      <c r="AA25" s="29"/>
      <c r="AB25" s="29"/>
      <c r="AC25" s="29"/>
      <c r="AD25" s="29"/>
      <c r="AE25" s="29"/>
    </row>
    <row r="26" s="2" customFormat="1" ht="12" customHeight="1">
      <c r="A26" s="29"/>
      <c r="B26" s="30"/>
      <c r="C26" s="29"/>
      <c r="D26" s="26" t="s">
        <v>32</v>
      </c>
      <c r="E26" s="29"/>
      <c r="F26" s="29"/>
      <c r="G26" s="29"/>
      <c r="H26" s="29"/>
      <c r="I26" s="29"/>
      <c r="J26" s="29"/>
      <c r="K26" s="29"/>
      <c r="L26" s="107"/>
      <c r="S26" s="29"/>
      <c r="T26" s="29"/>
      <c r="U26" s="29"/>
      <c r="V26" s="29"/>
      <c r="W26" s="29"/>
      <c r="X26" s="29"/>
      <c r="Y26" s="29"/>
      <c r="Z26" s="29"/>
      <c r="AA26" s="29"/>
      <c r="AB26" s="29"/>
      <c r="AC26" s="29"/>
      <c r="AD26" s="29"/>
      <c r="AE26" s="29"/>
    </row>
    <row r="27" s="8" customFormat="1" ht="16.5" customHeight="1">
      <c r="A27" s="108"/>
      <c r="B27" s="109"/>
      <c r="C27" s="108"/>
      <c r="D27" s="108"/>
      <c r="E27" s="27" t="s">
        <v>3</v>
      </c>
      <c r="F27" s="27"/>
      <c r="G27" s="27"/>
      <c r="H27" s="27"/>
      <c r="I27" s="108"/>
      <c r="J27" s="108"/>
      <c r="K27" s="108"/>
      <c r="L27" s="110"/>
      <c r="S27" s="108"/>
      <c r="T27" s="108"/>
      <c r="U27" s="108"/>
      <c r="V27" s="108"/>
      <c r="W27" s="108"/>
      <c r="X27" s="108"/>
      <c r="Y27" s="108"/>
      <c r="Z27" s="108"/>
      <c r="AA27" s="108"/>
      <c r="AB27" s="108"/>
      <c r="AC27" s="108"/>
      <c r="AD27" s="108"/>
      <c r="AE27" s="108"/>
    </row>
    <row r="28" s="2" customFormat="1" ht="6.96" customHeight="1">
      <c r="A28" s="29"/>
      <c r="B28" s="30"/>
      <c r="C28" s="29"/>
      <c r="D28" s="29"/>
      <c r="E28" s="29"/>
      <c r="F28" s="29"/>
      <c r="G28" s="29"/>
      <c r="H28" s="29"/>
      <c r="I28" s="29"/>
      <c r="J28" s="29"/>
      <c r="K28" s="29"/>
      <c r="L28" s="107"/>
      <c r="S28" s="29"/>
      <c r="T28" s="29"/>
      <c r="U28" s="29"/>
      <c r="V28" s="29"/>
      <c r="W28" s="29"/>
      <c r="X28" s="29"/>
      <c r="Y28" s="29"/>
      <c r="Z28" s="29"/>
      <c r="AA28" s="29"/>
      <c r="AB28" s="29"/>
      <c r="AC28" s="29"/>
      <c r="AD28" s="29"/>
      <c r="AE28" s="29"/>
    </row>
    <row r="29" s="2" customFormat="1" ht="6.96" customHeight="1">
      <c r="A29" s="29"/>
      <c r="B29" s="30"/>
      <c r="C29" s="29"/>
      <c r="D29" s="74"/>
      <c r="E29" s="74"/>
      <c r="F29" s="74"/>
      <c r="G29" s="74"/>
      <c r="H29" s="74"/>
      <c r="I29" s="74"/>
      <c r="J29" s="74"/>
      <c r="K29" s="74"/>
      <c r="L29" s="107"/>
      <c r="S29" s="29"/>
      <c r="T29" s="29"/>
      <c r="U29" s="29"/>
      <c r="V29" s="29"/>
      <c r="W29" s="29"/>
      <c r="X29" s="29"/>
      <c r="Y29" s="29"/>
      <c r="Z29" s="29"/>
      <c r="AA29" s="29"/>
      <c r="AB29" s="29"/>
      <c r="AC29" s="29"/>
      <c r="AD29" s="29"/>
      <c r="AE29" s="29"/>
    </row>
    <row r="30" s="2" customFormat="1" ht="25.44" customHeight="1">
      <c r="A30" s="29"/>
      <c r="B30" s="30"/>
      <c r="C30" s="29"/>
      <c r="D30" s="111" t="s">
        <v>34</v>
      </c>
      <c r="E30" s="29"/>
      <c r="F30" s="29"/>
      <c r="G30" s="29"/>
      <c r="H30" s="29"/>
      <c r="I30" s="29"/>
      <c r="J30" s="80">
        <f>ROUND(J98, 2)</f>
        <v>6402492.0199999996</v>
      </c>
      <c r="K30" s="29"/>
      <c r="L30" s="107"/>
      <c r="S30" s="29"/>
      <c r="T30" s="29"/>
      <c r="U30" s="29"/>
      <c r="V30" s="29"/>
      <c r="W30" s="29"/>
      <c r="X30" s="29"/>
      <c r="Y30" s="29"/>
      <c r="Z30" s="29"/>
      <c r="AA30" s="29"/>
      <c r="AB30" s="29"/>
      <c r="AC30" s="29"/>
      <c r="AD30" s="29"/>
      <c r="AE30" s="29"/>
    </row>
    <row r="31" s="2" customFormat="1" ht="6.96" customHeight="1">
      <c r="A31" s="29"/>
      <c r="B31" s="30"/>
      <c r="C31" s="29"/>
      <c r="D31" s="74"/>
      <c r="E31" s="74"/>
      <c r="F31" s="74"/>
      <c r="G31" s="74"/>
      <c r="H31" s="74"/>
      <c r="I31" s="74"/>
      <c r="J31" s="74"/>
      <c r="K31" s="74"/>
      <c r="L31" s="107"/>
      <c r="S31" s="29"/>
      <c r="T31" s="29"/>
      <c r="U31" s="29"/>
      <c r="V31" s="29"/>
      <c r="W31" s="29"/>
      <c r="X31" s="29"/>
      <c r="Y31" s="29"/>
      <c r="Z31" s="29"/>
      <c r="AA31" s="29"/>
      <c r="AB31" s="29"/>
      <c r="AC31" s="29"/>
      <c r="AD31" s="29"/>
      <c r="AE31" s="29"/>
    </row>
    <row r="32" s="2" customFormat="1" ht="14.4" customHeight="1">
      <c r="A32" s="29"/>
      <c r="B32" s="30"/>
      <c r="C32" s="29"/>
      <c r="D32" s="29"/>
      <c r="E32" s="29"/>
      <c r="F32" s="34" t="s">
        <v>36</v>
      </c>
      <c r="G32" s="29"/>
      <c r="H32" s="29"/>
      <c r="I32" s="34" t="s">
        <v>35</v>
      </c>
      <c r="J32" s="34" t="s">
        <v>37</v>
      </c>
      <c r="K32" s="29"/>
      <c r="L32" s="107"/>
      <c r="S32" s="29"/>
      <c r="T32" s="29"/>
      <c r="U32" s="29"/>
      <c r="V32" s="29"/>
      <c r="W32" s="29"/>
      <c r="X32" s="29"/>
      <c r="Y32" s="29"/>
      <c r="Z32" s="29"/>
      <c r="AA32" s="29"/>
      <c r="AB32" s="29"/>
      <c r="AC32" s="29"/>
      <c r="AD32" s="29"/>
      <c r="AE32" s="29"/>
    </row>
    <row r="33" s="2" customFormat="1" ht="14.4" customHeight="1">
      <c r="A33" s="29"/>
      <c r="B33" s="30"/>
      <c r="C33" s="29"/>
      <c r="D33" s="112" t="s">
        <v>38</v>
      </c>
      <c r="E33" s="26" t="s">
        <v>39</v>
      </c>
      <c r="F33" s="113">
        <f>ROUND((SUM(BE98:BE272)),  2)</f>
        <v>0</v>
      </c>
      <c r="G33" s="29"/>
      <c r="H33" s="29"/>
      <c r="I33" s="114">
        <v>0.20999999999999999</v>
      </c>
      <c r="J33" s="113">
        <f>ROUND(((SUM(BE98:BE272))*I33),  2)</f>
        <v>0</v>
      </c>
      <c r="K33" s="29"/>
      <c r="L33" s="107"/>
      <c r="S33" s="29"/>
      <c r="T33" s="29"/>
      <c r="U33" s="29"/>
      <c r="V33" s="29"/>
      <c r="W33" s="29"/>
      <c r="X33" s="29"/>
      <c r="Y33" s="29"/>
      <c r="Z33" s="29"/>
      <c r="AA33" s="29"/>
      <c r="AB33" s="29"/>
      <c r="AC33" s="29"/>
      <c r="AD33" s="29"/>
      <c r="AE33" s="29"/>
    </row>
    <row r="34" s="2" customFormat="1" ht="14.4" customHeight="1">
      <c r="A34" s="29"/>
      <c r="B34" s="30"/>
      <c r="C34" s="29"/>
      <c r="D34" s="29"/>
      <c r="E34" s="26" t="s">
        <v>40</v>
      </c>
      <c r="F34" s="113">
        <f>ROUND((SUM(BF98:BF272)),  2)</f>
        <v>6402492.0199999996</v>
      </c>
      <c r="G34" s="29"/>
      <c r="H34" s="29"/>
      <c r="I34" s="114">
        <v>0.14999999999999999</v>
      </c>
      <c r="J34" s="113">
        <f>ROUND(((SUM(BF98:BF272))*I34),  2)</f>
        <v>960373.80000000005</v>
      </c>
      <c r="K34" s="29"/>
      <c r="L34" s="107"/>
      <c r="S34" s="29"/>
      <c r="T34" s="29"/>
      <c r="U34" s="29"/>
      <c r="V34" s="29"/>
      <c r="W34" s="29"/>
      <c r="X34" s="29"/>
      <c r="Y34" s="29"/>
      <c r="Z34" s="29"/>
      <c r="AA34" s="29"/>
      <c r="AB34" s="29"/>
      <c r="AC34" s="29"/>
      <c r="AD34" s="29"/>
      <c r="AE34" s="29"/>
    </row>
    <row r="35" hidden="1" s="2" customFormat="1" ht="14.4" customHeight="1">
      <c r="A35" s="29"/>
      <c r="B35" s="30"/>
      <c r="C35" s="29"/>
      <c r="D35" s="29"/>
      <c r="E35" s="26" t="s">
        <v>41</v>
      </c>
      <c r="F35" s="113">
        <f>ROUND((SUM(BG98:BG272)),  2)</f>
        <v>0</v>
      </c>
      <c r="G35" s="29"/>
      <c r="H35" s="29"/>
      <c r="I35" s="114">
        <v>0.20999999999999999</v>
      </c>
      <c r="J35" s="113">
        <f>0</f>
        <v>0</v>
      </c>
      <c r="K35" s="29"/>
      <c r="L35" s="107"/>
      <c r="S35" s="29"/>
      <c r="T35" s="29"/>
      <c r="U35" s="29"/>
      <c r="V35" s="29"/>
      <c r="W35" s="29"/>
      <c r="X35" s="29"/>
      <c r="Y35" s="29"/>
      <c r="Z35" s="29"/>
      <c r="AA35" s="29"/>
      <c r="AB35" s="29"/>
      <c r="AC35" s="29"/>
      <c r="AD35" s="29"/>
      <c r="AE35" s="29"/>
    </row>
    <row r="36" hidden="1" s="2" customFormat="1" ht="14.4" customHeight="1">
      <c r="A36" s="29"/>
      <c r="B36" s="30"/>
      <c r="C36" s="29"/>
      <c r="D36" s="29"/>
      <c r="E36" s="26" t="s">
        <v>42</v>
      </c>
      <c r="F36" s="113">
        <f>ROUND((SUM(BH98:BH272)),  2)</f>
        <v>0</v>
      </c>
      <c r="G36" s="29"/>
      <c r="H36" s="29"/>
      <c r="I36" s="114">
        <v>0.14999999999999999</v>
      </c>
      <c r="J36" s="113">
        <f>0</f>
        <v>0</v>
      </c>
      <c r="K36" s="29"/>
      <c r="L36" s="107"/>
      <c r="S36" s="29"/>
      <c r="T36" s="29"/>
      <c r="U36" s="29"/>
      <c r="V36" s="29"/>
      <c r="W36" s="29"/>
      <c r="X36" s="29"/>
      <c r="Y36" s="29"/>
      <c r="Z36" s="29"/>
      <c r="AA36" s="29"/>
      <c r="AB36" s="29"/>
      <c r="AC36" s="29"/>
      <c r="AD36" s="29"/>
      <c r="AE36" s="29"/>
    </row>
    <row r="37" hidden="1" s="2" customFormat="1" ht="14.4" customHeight="1">
      <c r="A37" s="29"/>
      <c r="B37" s="30"/>
      <c r="C37" s="29"/>
      <c r="D37" s="29"/>
      <c r="E37" s="26" t="s">
        <v>43</v>
      </c>
      <c r="F37" s="113">
        <f>ROUND((SUM(BI98:BI272)),  2)</f>
        <v>0</v>
      </c>
      <c r="G37" s="29"/>
      <c r="H37" s="29"/>
      <c r="I37" s="114">
        <v>0</v>
      </c>
      <c r="J37" s="113">
        <f>0</f>
        <v>0</v>
      </c>
      <c r="K37" s="29"/>
      <c r="L37" s="107"/>
      <c r="S37" s="29"/>
      <c r="T37" s="29"/>
      <c r="U37" s="29"/>
      <c r="V37" s="29"/>
      <c r="W37" s="29"/>
      <c r="X37" s="29"/>
      <c r="Y37" s="29"/>
      <c r="Z37" s="29"/>
      <c r="AA37" s="29"/>
      <c r="AB37" s="29"/>
      <c r="AC37" s="29"/>
      <c r="AD37" s="29"/>
      <c r="AE37" s="29"/>
    </row>
    <row r="38" s="2" customFormat="1" ht="6.96" customHeight="1">
      <c r="A38" s="29"/>
      <c r="B38" s="30"/>
      <c r="C38" s="29"/>
      <c r="D38" s="29"/>
      <c r="E38" s="29"/>
      <c r="F38" s="29"/>
      <c r="G38" s="29"/>
      <c r="H38" s="29"/>
      <c r="I38" s="29"/>
      <c r="J38" s="29"/>
      <c r="K38" s="29"/>
      <c r="L38" s="107"/>
      <c r="S38" s="29"/>
      <c r="T38" s="29"/>
      <c r="U38" s="29"/>
      <c r="V38" s="29"/>
      <c r="W38" s="29"/>
      <c r="X38" s="29"/>
      <c r="Y38" s="29"/>
      <c r="Z38" s="29"/>
      <c r="AA38" s="29"/>
      <c r="AB38" s="29"/>
      <c r="AC38" s="29"/>
      <c r="AD38" s="29"/>
      <c r="AE38" s="29"/>
    </row>
    <row r="39" s="2" customFormat="1" ht="25.44" customHeight="1">
      <c r="A39" s="29"/>
      <c r="B39" s="30"/>
      <c r="C39" s="115"/>
      <c r="D39" s="116" t="s">
        <v>44</v>
      </c>
      <c r="E39" s="66"/>
      <c r="F39" s="66"/>
      <c r="G39" s="117" t="s">
        <v>45</v>
      </c>
      <c r="H39" s="118" t="s">
        <v>46</v>
      </c>
      <c r="I39" s="66"/>
      <c r="J39" s="119">
        <f>SUM(J30:J37)</f>
        <v>7362865.8199999994</v>
      </c>
      <c r="K39" s="120"/>
      <c r="L39" s="107"/>
      <c r="S39" s="29"/>
      <c r="T39" s="29"/>
      <c r="U39" s="29"/>
      <c r="V39" s="29"/>
      <c r="W39" s="29"/>
      <c r="X39" s="29"/>
      <c r="Y39" s="29"/>
      <c r="Z39" s="29"/>
      <c r="AA39" s="29"/>
      <c r="AB39" s="29"/>
      <c r="AC39" s="29"/>
      <c r="AD39" s="29"/>
      <c r="AE39" s="29"/>
    </row>
    <row r="40" s="2" customFormat="1" ht="14.4" customHeight="1">
      <c r="A40" s="29"/>
      <c r="B40" s="45"/>
      <c r="C40" s="46"/>
      <c r="D40" s="46"/>
      <c r="E40" s="46"/>
      <c r="F40" s="46"/>
      <c r="G40" s="46"/>
      <c r="H40" s="46"/>
      <c r="I40" s="46"/>
      <c r="J40" s="46"/>
      <c r="K40" s="46"/>
      <c r="L40" s="107"/>
      <c r="S40" s="29"/>
      <c r="T40" s="29"/>
      <c r="U40" s="29"/>
      <c r="V40" s="29"/>
      <c r="W40" s="29"/>
      <c r="X40" s="29"/>
      <c r="Y40" s="29"/>
      <c r="Z40" s="29"/>
      <c r="AA40" s="29"/>
      <c r="AB40" s="29"/>
      <c r="AC40" s="29"/>
      <c r="AD40" s="29"/>
      <c r="AE40" s="29"/>
    </row>
    <row r="44" s="2" customFormat="1" ht="6.96" customHeight="1">
      <c r="A44" s="29"/>
      <c r="B44" s="47"/>
      <c r="C44" s="48"/>
      <c r="D44" s="48"/>
      <c r="E44" s="48"/>
      <c r="F44" s="48"/>
      <c r="G44" s="48"/>
      <c r="H44" s="48"/>
      <c r="I44" s="48"/>
      <c r="J44" s="48"/>
      <c r="K44" s="48"/>
      <c r="L44" s="107"/>
      <c r="S44" s="29"/>
      <c r="T44" s="29"/>
      <c r="U44" s="29"/>
      <c r="V44" s="29"/>
      <c r="W44" s="29"/>
      <c r="X44" s="29"/>
      <c r="Y44" s="29"/>
      <c r="Z44" s="29"/>
      <c r="AA44" s="29"/>
      <c r="AB44" s="29"/>
      <c r="AC44" s="29"/>
      <c r="AD44" s="29"/>
      <c r="AE44" s="29"/>
    </row>
    <row r="45" s="2" customFormat="1" ht="24.96" customHeight="1">
      <c r="A45" s="29"/>
      <c r="B45" s="30"/>
      <c r="C45" s="20" t="s">
        <v>83</v>
      </c>
      <c r="D45" s="29"/>
      <c r="E45" s="29"/>
      <c r="F45" s="29"/>
      <c r="G45" s="29"/>
      <c r="H45" s="29"/>
      <c r="I45" s="29"/>
      <c r="J45" s="29"/>
      <c r="K45" s="29"/>
      <c r="L45" s="107"/>
      <c r="S45" s="29"/>
      <c r="T45" s="29"/>
      <c r="U45" s="29"/>
      <c r="V45" s="29"/>
      <c r="W45" s="29"/>
      <c r="X45" s="29"/>
      <c r="Y45" s="29"/>
      <c r="Z45" s="29"/>
      <c r="AA45" s="29"/>
      <c r="AB45" s="29"/>
      <c r="AC45" s="29"/>
      <c r="AD45" s="29"/>
      <c r="AE45" s="29"/>
    </row>
    <row r="46" s="2" customFormat="1" ht="6.96" customHeight="1">
      <c r="A46" s="29"/>
      <c r="B46" s="30"/>
      <c r="C46" s="29"/>
      <c r="D46" s="29"/>
      <c r="E46" s="29"/>
      <c r="F46" s="29"/>
      <c r="G46" s="29"/>
      <c r="H46" s="29"/>
      <c r="I46" s="29"/>
      <c r="J46" s="29"/>
      <c r="K46" s="29"/>
      <c r="L46" s="107"/>
      <c r="S46" s="29"/>
      <c r="T46" s="29"/>
      <c r="U46" s="29"/>
      <c r="V46" s="29"/>
      <c r="W46" s="29"/>
      <c r="X46" s="29"/>
      <c r="Y46" s="29"/>
      <c r="Z46" s="29"/>
      <c r="AA46" s="29"/>
      <c r="AB46" s="29"/>
      <c r="AC46" s="29"/>
      <c r="AD46" s="29"/>
      <c r="AE46" s="29"/>
    </row>
    <row r="47" s="2" customFormat="1" ht="12" customHeight="1">
      <c r="A47" s="29"/>
      <c r="B47" s="30"/>
      <c r="C47" s="26" t="s">
        <v>15</v>
      </c>
      <c r="D47" s="29"/>
      <c r="E47" s="29"/>
      <c r="F47" s="29"/>
      <c r="G47" s="29"/>
      <c r="H47" s="29"/>
      <c r="I47" s="29"/>
      <c r="J47" s="29"/>
      <c r="K47" s="29"/>
      <c r="L47" s="107"/>
      <c r="S47" s="29"/>
      <c r="T47" s="29"/>
      <c r="U47" s="29"/>
      <c r="V47" s="29"/>
      <c r="W47" s="29"/>
      <c r="X47" s="29"/>
      <c r="Y47" s="29"/>
      <c r="Z47" s="29"/>
      <c r="AA47" s="29"/>
      <c r="AB47" s="29"/>
      <c r="AC47" s="29"/>
      <c r="AD47" s="29"/>
      <c r="AE47" s="29"/>
    </row>
    <row r="48" s="2" customFormat="1" ht="16.5" customHeight="1">
      <c r="A48" s="29"/>
      <c r="B48" s="30"/>
      <c r="C48" s="29"/>
      <c r="D48" s="29"/>
      <c r="E48" s="106" t="str">
        <f>E7</f>
        <v>BD Benešova 642-644, Kolín</v>
      </c>
      <c r="F48" s="26"/>
      <c r="G48" s="26"/>
      <c r="H48" s="26"/>
      <c r="I48" s="29"/>
      <c r="J48" s="29"/>
      <c r="K48" s="29"/>
      <c r="L48" s="107"/>
      <c r="S48" s="29"/>
      <c r="T48" s="29"/>
      <c r="U48" s="29"/>
      <c r="V48" s="29"/>
      <c r="W48" s="29"/>
      <c r="X48" s="29"/>
      <c r="Y48" s="29"/>
      <c r="Z48" s="29"/>
      <c r="AA48" s="29"/>
      <c r="AB48" s="29"/>
      <c r="AC48" s="29"/>
      <c r="AD48" s="29"/>
      <c r="AE48" s="29"/>
    </row>
    <row r="49" s="2" customFormat="1" ht="12" customHeight="1">
      <c r="A49" s="29"/>
      <c r="B49" s="30"/>
      <c r="C49" s="26" t="s">
        <v>81</v>
      </c>
      <c r="D49" s="29"/>
      <c r="E49" s="29"/>
      <c r="F49" s="29"/>
      <c r="G49" s="29"/>
      <c r="H49" s="29"/>
      <c r="I49" s="29"/>
      <c r="J49" s="29"/>
      <c r="K49" s="29"/>
      <c r="L49" s="107"/>
      <c r="S49" s="29"/>
      <c r="T49" s="29"/>
      <c r="U49" s="29"/>
      <c r="V49" s="29"/>
      <c r="W49" s="29"/>
      <c r="X49" s="29"/>
      <c r="Y49" s="29"/>
      <c r="Z49" s="29"/>
      <c r="AA49" s="29"/>
      <c r="AB49" s="29"/>
      <c r="AC49" s="29"/>
      <c r="AD49" s="29"/>
      <c r="AE49" s="29"/>
    </row>
    <row r="50" s="2" customFormat="1" ht="16.5" customHeight="1">
      <c r="A50" s="29"/>
      <c r="B50" s="30"/>
      <c r="C50" s="29"/>
      <c r="D50" s="29"/>
      <c r="E50" s="52" t="str">
        <f>E9</f>
        <v>1.etapa - Střecha</v>
      </c>
      <c r="F50" s="29"/>
      <c r="G50" s="29"/>
      <c r="H50" s="29"/>
      <c r="I50" s="29"/>
      <c r="J50" s="29"/>
      <c r="K50" s="29"/>
      <c r="L50" s="107"/>
      <c r="S50" s="29"/>
      <c r="T50" s="29"/>
      <c r="U50" s="29"/>
      <c r="V50" s="29"/>
      <c r="W50" s="29"/>
      <c r="X50" s="29"/>
      <c r="Y50" s="29"/>
      <c r="Z50" s="29"/>
      <c r="AA50" s="29"/>
      <c r="AB50" s="29"/>
      <c r="AC50" s="29"/>
      <c r="AD50" s="29"/>
      <c r="AE50" s="29"/>
    </row>
    <row r="51" s="2" customFormat="1" ht="6.96" customHeight="1">
      <c r="A51" s="29"/>
      <c r="B51" s="30"/>
      <c r="C51" s="29"/>
      <c r="D51" s="29"/>
      <c r="E51" s="29"/>
      <c r="F51" s="29"/>
      <c r="G51" s="29"/>
      <c r="H51" s="29"/>
      <c r="I51" s="29"/>
      <c r="J51" s="29"/>
      <c r="K51" s="29"/>
      <c r="L51" s="107"/>
      <c r="S51" s="29"/>
      <c r="T51" s="29"/>
      <c r="U51" s="29"/>
      <c r="V51" s="29"/>
      <c r="W51" s="29"/>
      <c r="X51" s="29"/>
      <c r="Y51" s="29"/>
      <c r="Z51" s="29"/>
      <c r="AA51" s="29"/>
      <c r="AB51" s="29"/>
      <c r="AC51" s="29"/>
      <c r="AD51" s="29"/>
      <c r="AE51" s="29"/>
    </row>
    <row r="52" s="2" customFormat="1" ht="12" customHeight="1">
      <c r="A52" s="29"/>
      <c r="B52" s="30"/>
      <c r="C52" s="26" t="s">
        <v>19</v>
      </c>
      <c r="D52" s="29"/>
      <c r="E52" s="29"/>
      <c r="F52" s="23" t="str">
        <f>F12</f>
        <v xml:space="preserve"> </v>
      </c>
      <c r="G52" s="29"/>
      <c r="H52" s="29"/>
      <c r="I52" s="26" t="s">
        <v>21</v>
      </c>
      <c r="J52" s="54" t="str">
        <f>IF(J12="","",J12)</f>
        <v>14. 2. 2021</v>
      </c>
      <c r="K52" s="29"/>
      <c r="L52" s="107"/>
      <c r="S52" s="29"/>
      <c r="T52" s="29"/>
      <c r="U52" s="29"/>
      <c r="V52" s="29"/>
      <c r="W52" s="29"/>
      <c r="X52" s="29"/>
      <c r="Y52" s="29"/>
      <c r="Z52" s="29"/>
      <c r="AA52" s="29"/>
      <c r="AB52" s="29"/>
      <c r="AC52" s="29"/>
      <c r="AD52" s="29"/>
      <c r="AE52" s="29"/>
    </row>
    <row r="53" s="2" customFormat="1" ht="6.96" customHeight="1">
      <c r="A53" s="29"/>
      <c r="B53" s="30"/>
      <c r="C53" s="29"/>
      <c r="D53" s="29"/>
      <c r="E53" s="29"/>
      <c r="F53" s="29"/>
      <c r="G53" s="29"/>
      <c r="H53" s="29"/>
      <c r="I53" s="29"/>
      <c r="J53" s="29"/>
      <c r="K53" s="29"/>
      <c r="L53" s="107"/>
      <c r="S53" s="29"/>
      <c r="T53" s="29"/>
      <c r="U53" s="29"/>
      <c r="V53" s="29"/>
      <c r="W53" s="29"/>
      <c r="X53" s="29"/>
      <c r="Y53" s="29"/>
      <c r="Z53" s="29"/>
      <c r="AA53" s="29"/>
      <c r="AB53" s="29"/>
      <c r="AC53" s="29"/>
      <c r="AD53" s="29"/>
      <c r="AE53" s="29"/>
    </row>
    <row r="54" s="2" customFormat="1" ht="15.15" customHeight="1">
      <c r="A54" s="29"/>
      <c r="B54" s="30"/>
      <c r="C54" s="26" t="s">
        <v>23</v>
      </c>
      <c r="D54" s="29"/>
      <c r="E54" s="29"/>
      <c r="F54" s="23" t="str">
        <f>E15</f>
        <v>Město Kolín</v>
      </c>
      <c r="G54" s="29"/>
      <c r="H54" s="29"/>
      <c r="I54" s="26" t="s">
        <v>28</v>
      </c>
      <c r="J54" s="27" t="str">
        <f>E21</f>
        <v>Revitali s.r.o.</v>
      </c>
      <c r="K54" s="29"/>
      <c r="L54" s="107"/>
      <c r="S54" s="29"/>
      <c r="T54" s="29"/>
      <c r="U54" s="29"/>
      <c r="V54" s="29"/>
      <c r="W54" s="29"/>
      <c r="X54" s="29"/>
      <c r="Y54" s="29"/>
      <c r="Z54" s="29"/>
      <c r="AA54" s="29"/>
      <c r="AB54" s="29"/>
      <c r="AC54" s="29"/>
      <c r="AD54" s="29"/>
      <c r="AE54" s="29"/>
    </row>
    <row r="55" s="2" customFormat="1" ht="15.15" customHeight="1">
      <c r="A55" s="29"/>
      <c r="B55" s="30"/>
      <c r="C55" s="26" t="s">
        <v>27</v>
      </c>
      <c r="D55" s="29"/>
      <c r="E55" s="29"/>
      <c r="F55" s="23" t="str">
        <f>IF(E18="","",E18)</f>
        <v xml:space="preserve"> </v>
      </c>
      <c r="G55" s="29"/>
      <c r="H55" s="29"/>
      <c r="I55" s="26" t="s">
        <v>31</v>
      </c>
      <c r="J55" s="27" t="str">
        <f>E24</f>
        <v xml:space="preserve"> </v>
      </c>
      <c r="K55" s="29"/>
      <c r="L55" s="107"/>
      <c r="S55" s="29"/>
      <c r="T55" s="29"/>
      <c r="U55" s="29"/>
      <c r="V55" s="29"/>
      <c r="W55" s="29"/>
      <c r="X55" s="29"/>
      <c r="Y55" s="29"/>
      <c r="Z55" s="29"/>
      <c r="AA55" s="29"/>
      <c r="AB55" s="29"/>
      <c r="AC55" s="29"/>
      <c r="AD55" s="29"/>
      <c r="AE55" s="29"/>
    </row>
    <row r="56" s="2" customFormat="1" ht="10.32" customHeight="1">
      <c r="A56" s="29"/>
      <c r="B56" s="30"/>
      <c r="C56" s="29"/>
      <c r="D56" s="29"/>
      <c r="E56" s="29"/>
      <c r="F56" s="29"/>
      <c r="G56" s="29"/>
      <c r="H56" s="29"/>
      <c r="I56" s="29"/>
      <c r="J56" s="29"/>
      <c r="K56" s="29"/>
      <c r="L56" s="107"/>
      <c r="S56" s="29"/>
      <c r="T56" s="29"/>
      <c r="U56" s="29"/>
      <c r="V56" s="29"/>
      <c r="W56" s="29"/>
      <c r="X56" s="29"/>
      <c r="Y56" s="29"/>
      <c r="Z56" s="29"/>
      <c r="AA56" s="29"/>
      <c r="AB56" s="29"/>
      <c r="AC56" s="29"/>
      <c r="AD56" s="29"/>
      <c r="AE56" s="29"/>
    </row>
    <row r="57" s="2" customFormat="1" ht="29.28" customHeight="1">
      <c r="A57" s="29"/>
      <c r="B57" s="30"/>
      <c r="C57" s="121" t="s">
        <v>84</v>
      </c>
      <c r="D57" s="115"/>
      <c r="E57" s="115"/>
      <c r="F57" s="115"/>
      <c r="G57" s="115"/>
      <c r="H57" s="115"/>
      <c r="I57" s="115"/>
      <c r="J57" s="122" t="s">
        <v>85</v>
      </c>
      <c r="K57" s="115"/>
      <c r="L57" s="107"/>
      <c r="S57" s="29"/>
      <c r="T57" s="29"/>
      <c r="U57" s="29"/>
      <c r="V57" s="29"/>
      <c r="W57" s="29"/>
      <c r="X57" s="29"/>
      <c r="Y57" s="29"/>
      <c r="Z57" s="29"/>
      <c r="AA57" s="29"/>
      <c r="AB57" s="29"/>
      <c r="AC57" s="29"/>
      <c r="AD57" s="29"/>
      <c r="AE57" s="29"/>
    </row>
    <row r="58" s="2" customFormat="1" ht="10.32" customHeight="1">
      <c r="A58" s="29"/>
      <c r="B58" s="30"/>
      <c r="C58" s="29"/>
      <c r="D58" s="29"/>
      <c r="E58" s="29"/>
      <c r="F58" s="29"/>
      <c r="G58" s="29"/>
      <c r="H58" s="29"/>
      <c r="I58" s="29"/>
      <c r="J58" s="29"/>
      <c r="K58" s="29"/>
      <c r="L58" s="107"/>
      <c r="S58" s="29"/>
      <c r="T58" s="29"/>
      <c r="U58" s="29"/>
      <c r="V58" s="29"/>
      <c r="W58" s="29"/>
      <c r="X58" s="29"/>
      <c r="Y58" s="29"/>
      <c r="Z58" s="29"/>
      <c r="AA58" s="29"/>
      <c r="AB58" s="29"/>
      <c r="AC58" s="29"/>
      <c r="AD58" s="29"/>
      <c r="AE58" s="29"/>
    </row>
    <row r="59" s="2" customFormat="1" ht="22.8" customHeight="1">
      <c r="A59" s="29"/>
      <c r="B59" s="30"/>
      <c r="C59" s="123" t="s">
        <v>66</v>
      </c>
      <c r="D59" s="29"/>
      <c r="E59" s="29"/>
      <c r="F59" s="29"/>
      <c r="G59" s="29"/>
      <c r="H59" s="29"/>
      <c r="I59" s="29"/>
      <c r="J59" s="80">
        <f>J98</f>
        <v>6402492.0200000005</v>
      </c>
      <c r="K59" s="29"/>
      <c r="L59" s="107"/>
      <c r="S59" s="29"/>
      <c r="T59" s="29"/>
      <c r="U59" s="29"/>
      <c r="V59" s="29"/>
      <c r="W59" s="29"/>
      <c r="X59" s="29"/>
      <c r="Y59" s="29"/>
      <c r="Z59" s="29"/>
      <c r="AA59" s="29"/>
      <c r="AB59" s="29"/>
      <c r="AC59" s="29"/>
      <c r="AD59" s="29"/>
      <c r="AE59" s="29"/>
      <c r="AU59" s="16" t="s">
        <v>86</v>
      </c>
    </row>
    <row r="60" s="9" customFormat="1" ht="24.96" customHeight="1">
      <c r="A60" s="9"/>
      <c r="B60" s="124"/>
      <c r="C60" s="9"/>
      <c r="D60" s="125" t="s">
        <v>87</v>
      </c>
      <c r="E60" s="126"/>
      <c r="F60" s="126"/>
      <c r="G60" s="126"/>
      <c r="H60" s="126"/>
      <c r="I60" s="126"/>
      <c r="J60" s="127">
        <f>J99</f>
        <v>2116812.9699999997</v>
      </c>
      <c r="K60" s="9"/>
      <c r="L60" s="124"/>
      <c r="S60" s="9"/>
      <c r="T60" s="9"/>
      <c r="U60" s="9"/>
      <c r="V60" s="9"/>
      <c r="W60" s="9"/>
      <c r="X60" s="9"/>
      <c r="Y60" s="9"/>
      <c r="Z60" s="9"/>
      <c r="AA60" s="9"/>
      <c r="AB60" s="9"/>
      <c r="AC60" s="9"/>
      <c r="AD60" s="9"/>
      <c r="AE60" s="9"/>
    </row>
    <row r="61" s="10" customFormat="1" ht="19.92" customHeight="1">
      <c r="A61" s="10"/>
      <c r="B61" s="128"/>
      <c r="C61" s="10"/>
      <c r="D61" s="129" t="s">
        <v>88</v>
      </c>
      <c r="E61" s="130"/>
      <c r="F61" s="130"/>
      <c r="G61" s="130"/>
      <c r="H61" s="130"/>
      <c r="I61" s="130"/>
      <c r="J61" s="131">
        <f>J100</f>
        <v>823475.83999999997</v>
      </c>
      <c r="K61" s="10"/>
      <c r="L61" s="128"/>
      <c r="S61" s="10"/>
      <c r="T61" s="10"/>
      <c r="U61" s="10"/>
      <c r="V61" s="10"/>
      <c r="W61" s="10"/>
      <c r="X61" s="10"/>
      <c r="Y61" s="10"/>
      <c r="Z61" s="10"/>
      <c r="AA61" s="10"/>
      <c r="AB61" s="10"/>
      <c r="AC61" s="10"/>
      <c r="AD61" s="10"/>
      <c r="AE61" s="10"/>
    </row>
    <row r="62" s="10" customFormat="1" ht="14.88" customHeight="1">
      <c r="A62" s="10"/>
      <c r="B62" s="128"/>
      <c r="C62" s="10"/>
      <c r="D62" s="129" t="s">
        <v>89</v>
      </c>
      <c r="E62" s="130"/>
      <c r="F62" s="130"/>
      <c r="G62" s="130"/>
      <c r="H62" s="130"/>
      <c r="I62" s="130"/>
      <c r="J62" s="131">
        <f>J101</f>
        <v>4772.6499999999996</v>
      </c>
      <c r="K62" s="10"/>
      <c r="L62" s="128"/>
      <c r="S62" s="10"/>
      <c r="T62" s="10"/>
      <c r="U62" s="10"/>
      <c r="V62" s="10"/>
      <c r="W62" s="10"/>
      <c r="X62" s="10"/>
      <c r="Y62" s="10"/>
      <c r="Z62" s="10"/>
      <c r="AA62" s="10"/>
      <c r="AB62" s="10"/>
      <c r="AC62" s="10"/>
      <c r="AD62" s="10"/>
      <c r="AE62" s="10"/>
    </row>
    <row r="63" s="10" customFormat="1" ht="14.88" customHeight="1">
      <c r="A63" s="10"/>
      <c r="B63" s="128"/>
      <c r="C63" s="10"/>
      <c r="D63" s="129" t="s">
        <v>90</v>
      </c>
      <c r="E63" s="130"/>
      <c r="F63" s="130"/>
      <c r="G63" s="130"/>
      <c r="H63" s="130"/>
      <c r="I63" s="130"/>
      <c r="J63" s="131">
        <f>J109</f>
        <v>818703.18999999994</v>
      </c>
      <c r="K63" s="10"/>
      <c r="L63" s="128"/>
      <c r="S63" s="10"/>
      <c r="T63" s="10"/>
      <c r="U63" s="10"/>
      <c r="V63" s="10"/>
      <c r="W63" s="10"/>
      <c r="X63" s="10"/>
      <c r="Y63" s="10"/>
      <c r="Z63" s="10"/>
      <c r="AA63" s="10"/>
      <c r="AB63" s="10"/>
      <c r="AC63" s="10"/>
      <c r="AD63" s="10"/>
      <c r="AE63" s="10"/>
    </row>
    <row r="64" s="10" customFormat="1" ht="19.92" customHeight="1">
      <c r="A64" s="10"/>
      <c r="B64" s="128"/>
      <c r="C64" s="10"/>
      <c r="D64" s="129" t="s">
        <v>91</v>
      </c>
      <c r="E64" s="130"/>
      <c r="F64" s="130"/>
      <c r="G64" s="130"/>
      <c r="H64" s="130"/>
      <c r="I64" s="130"/>
      <c r="J64" s="131">
        <f>J147</f>
        <v>1002589.25</v>
      </c>
      <c r="K64" s="10"/>
      <c r="L64" s="128"/>
      <c r="S64" s="10"/>
      <c r="T64" s="10"/>
      <c r="U64" s="10"/>
      <c r="V64" s="10"/>
      <c r="W64" s="10"/>
      <c r="X64" s="10"/>
      <c r="Y64" s="10"/>
      <c r="Z64" s="10"/>
      <c r="AA64" s="10"/>
      <c r="AB64" s="10"/>
      <c r="AC64" s="10"/>
      <c r="AD64" s="10"/>
      <c r="AE64" s="10"/>
    </row>
    <row r="65" s="10" customFormat="1" ht="14.88" customHeight="1">
      <c r="A65" s="10"/>
      <c r="B65" s="128"/>
      <c r="C65" s="10"/>
      <c r="D65" s="129" t="s">
        <v>92</v>
      </c>
      <c r="E65" s="130"/>
      <c r="F65" s="130"/>
      <c r="G65" s="130"/>
      <c r="H65" s="130"/>
      <c r="I65" s="130"/>
      <c r="J65" s="131">
        <f>J148</f>
        <v>962652</v>
      </c>
      <c r="K65" s="10"/>
      <c r="L65" s="128"/>
      <c r="S65" s="10"/>
      <c r="T65" s="10"/>
      <c r="U65" s="10"/>
      <c r="V65" s="10"/>
      <c r="W65" s="10"/>
      <c r="X65" s="10"/>
      <c r="Y65" s="10"/>
      <c r="Z65" s="10"/>
      <c r="AA65" s="10"/>
      <c r="AB65" s="10"/>
      <c r="AC65" s="10"/>
      <c r="AD65" s="10"/>
      <c r="AE65" s="10"/>
    </row>
    <row r="66" s="10" customFormat="1" ht="14.88" customHeight="1">
      <c r="A66" s="10"/>
      <c r="B66" s="128"/>
      <c r="C66" s="10"/>
      <c r="D66" s="129" t="s">
        <v>93</v>
      </c>
      <c r="E66" s="130"/>
      <c r="F66" s="130"/>
      <c r="G66" s="130"/>
      <c r="H66" s="130"/>
      <c r="I66" s="130"/>
      <c r="J66" s="131">
        <f>J156</f>
        <v>16937.25</v>
      </c>
      <c r="K66" s="10"/>
      <c r="L66" s="128"/>
      <c r="S66" s="10"/>
      <c r="T66" s="10"/>
      <c r="U66" s="10"/>
      <c r="V66" s="10"/>
      <c r="W66" s="10"/>
      <c r="X66" s="10"/>
      <c r="Y66" s="10"/>
      <c r="Z66" s="10"/>
      <c r="AA66" s="10"/>
      <c r="AB66" s="10"/>
      <c r="AC66" s="10"/>
      <c r="AD66" s="10"/>
      <c r="AE66" s="10"/>
    </row>
    <row r="67" s="10" customFormat="1" ht="14.88" customHeight="1">
      <c r="A67" s="10"/>
      <c r="B67" s="128"/>
      <c r="C67" s="10"/>
      <c r="D67" s="129" t="s">
        <v>94</v>
      </c>
      <c r="E67" s="130"/>
      <c r="F67" s="130"/>
      <c r="G67" s="130"/>
      <c r="H67" s="130"/>
      <c r="I67" s="130"/>
      <c r="J67" s="131">
        <f>J160</f>
        <v>23000</v>
      </c>
      <c r="K67" s="10"/>
      <c r="L67" s="128"/>
      <c r="S67" s="10"/>
      <c r="T67" s="10"/>
      <c r="U67" s="10"/>
      <c r="V67" s="10"/>
      <c r="W67" s="10"/>
      <c r="X67" s="10"/>
      <c r="Y67" s="10"/>
      <c r="Z67" s="10"/>
      <c r="AA67" s="10"/>
      <c r="AB67" s="10"/>
      <c r="AC67" s="10"/>
      <c r="AD67" s="10"/>
      <c r="AE67" s="10"/>
    </row>
    <row r="68" s="10" customFormat="1" ht="19.92" customHeight="1">
      <c r="A68" s="10"/>
      <c r="B68" s="128"/>
      <c r="C68" s="10"/>
      <c r="D68" s="129" t="s">
        <v>95</v>
      </c>
      <c r="E68" s="130"/>
      <c r="F68" s="130"/>
      <c r="G68" s="130"/>
      <c r="H68" s="130"/>
      <c r="I68" s="130"/>
      <c r="J68" s="131">
        <f>J162</f>
        <v>276607.47999999998</v>
      </c>
      <c r="K68" s="10"/>
      <c r="L68" s="128"/>
      <c r="S68" s="10"/>
      <c r="T68" s="10"/>
      <c r="U68" s="10"/>
      <c r="V68" s="10"/>
      <c r="W68" s="10"/>
      <c r="X68" s="10"/>
      <c r="Y68" s="10"/>
      <c r="Z68" s="10"/>
      <c r="AA68" s="10"/>
      <c r="AB68" s="10"/>
      <c r="AC68" s="10"/>
      <c r="AD68" s="10"/>
      <c r="AE68" s="10"/>
    </row>
    <row r="69" s="10" customFormat="1" ht="19.92" customHeight="1">
      <c r="A69" s="10"/>
      <c r="B69" s="128"/>
      <c r="C69" s="10"/>
      <c r="D69" s="129" t="s">
        <v>96</v>
      </c>
      <c r="E69" s="130"/>
      <c r="F69" s="130"/>
      <c r="G69" s="130"/>
      <c r="H69" s="130"/>
      <c r="I69" s="130"/>
      <c r="J69" s="131">
        <f>J167</f>
        <v>14140.4</v>
      </c>
      <c r="K69" s="10"/>
      <c r="L69" s="128"/>
      <c r="S69" s="10"/>
      <c r="T69" s="10"/>
      <c r="U69" s="10"/>
      <c r="V69" s="10"/>
      <c r="W69" s="10"/>
      <c r="X69" s="10"/>
      <c r="Y69" s="10"/>
      <c r="Z69" s="10"/>
      <c r="AA69" s="10"/>
      <c r="AB69" s="10"/>
      <c r="AC69" s="10"/>
      <c r="AD69" s="10"/>
      <c r="AE69" s="10"/>
    </row>
    <row r="70" s="9" customFormat="1" ht="24.96" customHeight="1">
      <c r="A70" s="9"/>
      <c r="B70" s="124"/>
      <c r="C70" s="9"/>
      <c r="D70" s="125" t="s">
        <v>97</v>
      </c>
      <c r="E70" s="126"/>
      <c r="F70" s="126"/>
      <c r="G70" s="126"/>
      <c r="H70" s="126"/>
      <c r="I70" s="126"/>
      <c r="J70" s="127">
        <f>J169</f>
        <v>4285679.0500000007</v>
      </c>
      <c r="K70" s="9"/>
      <c r="L70" s="124"/>
      <c r="S70" s="9"/>
      <c r="T70" s="9"/>
      <c r="U70" s="9"/>
      <c r="V70" s="9"/>
      <c r="W70" s="9"/>
      <c r="X70" s="9"/>
      <c r="Y70" s="9"/>
      <c r="Z70" s="9"/>
      <c r="AA70" s="9"/>
      <c r="AB70" s="9"/>
      <c r="AC70" s="9"/>
      <c r="AD70" s="9"/>
      <c r="AE70" s="9"/>
    </row>
    <row r="71" s="10" customFormat="1" ht="19.92" customHeight="1">
      <c r="A71" s="10"/>
      <c r="B71" s="128"/>
      <c r="C71" s="10"/>
      <c r="D71" s="129" t="s">
        <v>98</v>
      </c>
      <c r="E71" s="130"/>
      <c r="F71" s="130"/>
      <c r="G71" s="130"/>
      <c r="H71" s="130"/>
      <c r="I71" s="130"/>
      <c r="J71" s="131">
        <f>J170</f>
        <v>1093265.7300000002</v>
      </c>
      <c r="K71" s="10"/>
      <c r="L71" s="128"/>
      <c r="S71" s="10"/>
      <c r="T71" s="10"/>
      <c r="U71" s="10"/>
      <c r="V71" s="10"/>
      <c r="W71" s="10"/>
      <c r="X71" s="10"/>
      <c r="Y71" s="10"/>
      <c r="Z71" s="10"/>
      <c r="AA71" s="10"/>
      <c r="AB71" s="10"/>
      <c r="AC71" s="10"/>
      <c r="AD71" s="10"/>
      <c r="AE71" s="10"/>
    </row>
    <row r="72" s="10" customFormat="1" ht="19.92" customHeight="1">
      <c r="A72" s="10"/>
      <c r="B72" s="128"/>
      <c r="C72" s="10"/>
      <c r="D72" s="129" t="s">
        <v>99</v>
      </c>
      <c r="E72" s="130"/>
      <c r="F72" s="130"/>
      <c r="G72" s="130"/>
      <c r="H72" s="130"/>
      <c r="I72" s="130"/>
      <c r="J72" s="131">
        <f>J178</f>
        <v>551631.39999999991</v>
      </c>
      <c r="K72" s="10"/>
      <c r="L72" s="128"/>
      <c r="S72" s="10"/>
      <c r="T72" s="10"/>
      <c r="U72" s="10"/>
      <c r="V72" s="10"/>
      <c r="W72" s="10"/>
      <c r="X72" s="10"/>
      <c r="Y72" s="10"/>
      <c r="Z72" s="10"/>
      <c r="AA72" s="10"/>
      <c r="AB72" s="10"/>
      <c r="AC72" s="10"/>
      <c r="AD72" s="10"/>
      <c r="AE72" s="10"/>
    </row>
    <row r="73" s="10" customFormat="1" ht="19.92" customHeight="1">
      <c r="A73" s="10"/>
      <c r="B73" s="128"/>
      <c r="C73" s="10"/>
      <c r="D73" s="129" t="s">
        <v>100</v>
      </c>
      <c r="E73" s="130"/>
      <c r="F73" s="130"/>
      <c r="G73" s="130"/>
      <c r="H73" s="130"/>
      <c r="I73" s="130"/>
      <c r="J73" s="131">
        <f>J208</f>
        <v>371518.41000000003</v>
      </c>
      <c r="K73" s="10"/>
      <c r="L73" s="128"/>
      <c r="S73" s="10"/>
      <c r="T73" s="10"/>
      <c r="U73" s="10"/>
      <c r="V73" s="10"/>
      <c r="W73" s="10"/>
      <c r="X73" s="10"/>
      <c r="Y73" s="10"/>
      <c r="Z73" s="10"/>
      <c r="AA73" s="10"/>
      <c r="AB73" s="10"/>
      <c r="AC73" s="10"/>
      <c r="AD73" s="10"/>
      <c r="AE73" s="10"/>
    </row>
    <row r="74" s="10" customFormat="1" ht="19.92" customHeight="1">
      <c r="A74" s="10"/>
      <c r="B74" s="128"/>
      <c r="C74" s="10"/>
      <c r="D74" s="129" t="s">
        <v>101</v>
      </c>
      <c r="E74" s="130"/>
      <c r="F74" s="130"/>
      <c r="G74" s="130"/>
      <c r="H74" s="130"/>
      <c r="I74" s="130"/>
      <c r="J74" s="131">
        <f>J221</f>
        <v>1224136.8400000003</v>
      </c>
      <c r="K74" s="10"/>
      <c r="L74" s="128"/>
      <c r="S74" s="10"/>
      <c r="T74" s="10"/>
      <c r="U74" s="10"/>
      <c r="V74" s="10"/>
      <c r="W74" s="10"/>
      <c r="X74" s="10"/>
      <c r="Y74" s="10"/>
      <c r="Z74" s="10"/>
      <c r="AA74" s="10"/>
      <c r="AB74" s="10"/>
      <c r="AC74" s="10"/>
      <c r="AD74" s="10"/>
      <c r="AE74" s="10"/>
    </row>
    <row r="75" s="10" customFormat="1" ht="19.92" customHeight="1">
      <c r="A75" s="10"/>
      <c r="B75" s="128"/>
      <c r="C75" s="10"/>
      <c r="D75" s="129" t="s">
        <v>102</v>
      </c>
      <c r="E75" s="130"/>
      <c r="F75" s="130"/>
      <c r="G75" s="130"/>
      <c r="H75" s="130"/>
      <c r="I75" s="130"/>
      <c r="J75" s="131">
        <f>J244</f>
        <v>833718.79999999993</v>
      </c>
      <c r="K75" s="10"/>
      <c r="L75" s="128"/>
      <c r="S75" s="10"/>
      <c r="T75" s="10"/>
      <c r="U75" s="10"/>
      <c r="V75" s="10"/>
      <c r="W75" s="10"/>
      <c r="X75" s="10"/>
      <c r="Y75" s="10"/>
      <c r="Z75" s="10"/>
      <c r="AA75" s="10"/>
      <c r="AB75" s="10"/>
      <c r="AC75" s="10"/>
      <c r="AD75" s="10"/>
      <c r="AE75" s="10"/>
    </row>
    <row r="76" s="10" customFormat="1" ht="19.92" customHeight="1">
      <c r="A76" s="10"/>
      <c r="B76" s="128"/>
      <c r="C76" s="10"/>
      <c r="D76" s="129" t="s">
        <v>103</v>
      </c>
      <c r="E76" s="130"/>
      <c r="F76" s="130"/>
      <c r="G76" s="130"/>
      <c r="H76" s="130"/>
      <c r="I76" s="130"/>
      <c r="J76" s="131">
        <f>J259</f>
        <v>51667.710000000006</v>
      </c>
      <c r="K76" s="10"/>
      <c r="L76" s="128"/>
      <c r="S76" s="10"/>
      <c r="T76" s="10"/>
      <c r="U76" s="10"/>
      <c r="V76" s="10"/>
      <c r="W76" s="10"/>
      <c r="X76" s="10"/>
      <c r="Y76" s="10"/>
      <c r="Z76" s="10"/>
      <c r="AA76" s="10"/>
      <c r="AB76" s="10"/>
      <c r="AC76" s="10"/>
      <c r="AD76" s="10"/>
      <c r="AE76" s="10"/>
    </row>
    <row r="77" s="10" customFormat="1" ht="19.92" customHeight="1">
      <c r="A77" s="10"/>
      <c r="B77" s="128"/>
      <c r="C77" s="10"/>
      <c r="D77" s="129" t="s">
        <v>104</v>
      </c>
      <c r="E77" s="130"/>
      <c r="F77" s="130"/>
      <c r="G77" s="130"/>
      <c r="H77" s="130"/>
      <c r="I77" s="130"/>
      <c r="J77" s="131">
        <f>J266</f>
        <v>159515.25</v>
      </c>
      <c r="K77" s="10"/>
      <c r="L77" s="128"/>
      <c r="S77" s="10"/>
      <c r="T77" s="10"/>
      <c r="U77" s="10"/>
      <c r="V77" s="10"/>
      <c r="W77" s="10"/>
      <c r="X77" s="10"/>
      <c r="Y77" s="10"/>
      <c r="Z77" s="10"/>
      <c r="AA77" s="10"/>
      <c r="AB77" s="10"/>
      <c r="AC77" s="10"/>
      <c r="AD77" s="10"/>
      <c r="AE77" s="10"/>
    </row>
    <row r="78" s="10" customFormat="1" ht="19.92" customHeight="1">
      <c r="A78" s="10"/>
      <c r="B78" s="128"/>
      <c r="C78" s="10"/>
      <c r="D78" s="129" t="s">
        <v>105</v>
      </c>
      <c r="E78" s="130"/>
      <c r="F78" s="130"/>
      <c r="G78" s="130"/>
      <c r="H78" s="130"/>
      <c r="I78" s="130"/>
      <c r="J78" s="131">
        <f>J270</f>
        <v>224.90999999999997</v>
      </c>
      <c r="K78" s="10"/>
      <c r="L78" s="128"/>
      <c r="S78" s="10"/>
      <c r="T78" s="10"/>
      <c r="U78" s="10"/>
      <c r="V78" s="10"/>
      <c r="W78" s="10"/>
      <c r="X78" s="10"/>
      <c r="Y78" s="10"/>
      <c r="Z78" s="10"/>
      <c r="AA78" s="10"/>
      <c r="AB78" s="10"/>
      <c r="AC78" s="10"/>
      <c r="AD78" s="10"/>
      <c r="AE78" s="10"/>
    </row>
    <row r="79" s="2" customFormat="1" ht="21.84" customHeight="1">
      <c r="A79" s="29"/>
      <c r="B79" s="30"/>
      <c r="C79" s="29"/>
      <c r="D79" s="29"/>
      <c r="E79" s="29"/>
      <c r="F79" s="29"/>
      <c r="G79" s="29"/>
      <c r="H79" s="29"/>
      <c r="I79" s="29"/>
      <c r="J79" s="29"/>
      <c r="K79" s="29"/>
      <c r="L79" s="107"/>
      <c r="S79" s="29"/>
      <c r="T79" s="29"/>
      <c r="U79" s="29"/>
      <c r="V79" s="29"/>
      <c r="W79" s="29"/>
      <c r="X79" s="29"/>
      <c r="Y79" s="29"/>
      <c r="Z79" s="29"/>
      <c r="AA79" s="29"/>
      <c r="AB79" s="29"/>
      <c r="AC79" s="29"/>
      <c r="AD79" s="29"/>
      <c r="AE79" s="29"/>
    </row>
    <row r="80" s="2" customFormat="1" ht="6.96" customHeight="1">
      <c r="A80" s="29"/>
      <c r="B80" s="45"/>
      <c r="C80" s="46"/>
      <c r="D80" s="46"/>
      <c r="E80" s="46"/>
      <c r="F80" s="46"/>
      <c r="G80" s="46"/>
      <c r="H80" s="46"/>
      <c r="I80" s="46"/>
      <c r="J80" s="46"/>
      <c r="K80" s="46"/>
      <c r="L80" s="107"/>
      <c r="S80" s="29"/>
      <c r="T80" s="29"/>
      <c r="U80" s="29"/>
      <c r="V80" s="29"/>
      <c r="W80" s="29"/>
      <c r="X80" s="29"/>
      <c r="Y80" s="29"/>
      <c r="Z80" s="29"/>
      <c r="AA80" s="29"/>
      <c r="AB80" s="29"/>
      <c r="AC80" s="29"/>
      <c r="AD80" s="29"/>
      <c r="AE80" s="29"/>
    </row>
    <row r="84" s="2" customFormat="1" ht="6.96" customHeight="1">
      <c r="A84" s="29"/>
      <c r="B84" s="47"/>
      <c r="C84" s="48"/>
      <c r="D84" s="48"/>
      <c r="E84" s="48"/>
      <c r="F84" s="48"/>
      <c r="G84" s="48"/>
      <c r="H84" s="48"/>
      <c r="I84" s="48"/>
      <c r="J84" s="48"/>
      <c r="K84" s="48"/>
      <c r="L84" s="107"/>
      <c r="S84" s="29"/>
      <c r="T84" s="29"/>
      <c r="U84" s="29"/>
      <c r="V84" s="29"/>
      <c r="W84" s="29"/>
      <c r="X84" s="29"/>
      <c r="Y84" s="29"/>
      <c r="Z84" s="29"/>
      <c r="AA84" s="29"/>
      <c r="AB84" s="29"/>
      <c r="AC84" s="29"/>
      <c r="AD84" s="29"/>
      <c r="AE84" s="29"/>
    </row>
    <row r="85" s="2" customFormat="1" ht="24.96" customHeight="1">
      <c r="A85" s="29"/>
      <c r="B85" s="30"/>
      <c r="C85" s="20" t="s">
        <v>106</v>
      </c>
      <c r="D85" s="29"/>
      <c r="E85" s="29"/>
      <c r="F85" s="29"/>
      <c r="G85" s="29"/>
      <c r="H85" s="29"/>
      <c r="I85" s="29"/>
      <c r="J85" s="29"/>
      <c r="K85" s="29"/>
      <c r="L85" s="107"/>
      <c r="S85" s="29"/>
      <c r="T85" s="29"/>
      <c r="U85" s="29"/>
      <c r="V85" s="29"/>
      <c r="W85" s="29"/>
      <c r="X85" s="29"/>
      <c r="Y85" s="29"/>
      <c r="Z85" s="29"/>
      <c r="AA85" s="29"/>
      <c r="AB85" s="29"/>
      <c r="AC85" s="29"/>
      <c r="AD85" s="29"/>
      <c r="AE85" s="29"/>
    </row>
    <row r="86" s="2" customFormat="1" ht="6.96" customHeight="1">
      <c r="A86" s="29"/>
      <c r="B86" s="30"/>
      <c r="C86" s="29"/>
      <c r="D86" s="29"/>
      <c r="E86" s="29"/>
      <c r="F86" s="29"/>
      <c r="G86" s="29"/>
      <c r="H86" s="29"/>
      <c r="I86" s="29"/>
      <c r="J86" s="29"/>
      <c r="K86" s="29"/>
      <c r="L86" s="107"/>
      <c r="S86" s="29"/>
      <c r="T86" s="29"/>
      <c r="U86" s="29"/>
      <c r="V86" s="29"/>
      <c r="W86" s="29"/>
      <c r="X86" s="29"/>
      <c r="Y86" s="29"/>
      <c r="Z86" s="29"/>
      <c r="AA86" s="29"/>
      <c r="AB86" s="29"/>
      <c r="AC86" s="29"/>
      <c r="AD86" s="29"/>
      <c r="AE86" s="29"/>
    </row>
    <row r="87" s="2" customFormat="1" ht="12" customHeight="1">
      <c r="A87" s="29"/>
      <c r="B87" s="30"/>
      <c r="C87" s="26" t="s">
        <v>15</v>
      </c>
      <c r="D87" s="29"/>
      <c r="E87" s="29"/>
      <c r="F87" s="29"/>
      <c r="G87" s="29"/>
      <c r="H87" s="29"/>
      <c r="I87" s="29"/>
      <c r="J87" s="29"/>
      <c r="K87" s="29"/>
      <c r="L87" s="107"/>
      <c r="S87" s="29"/>
      <c r="T87" s="29"/>
      <c r="U87" s="29"/>
      <c r="V87" s="29"/>
      <c r="W87" s="29"/>
      <c r="X87" s="29"/>
      <c r="Y87" s="29"/>
      <c r="Z87" s="29"/>
      <c r="AA87" s="29"/>
      <c r="AB87" s="29"/>
      <c r="AC87" s="29"/>
      <c r="AD87" s="29"/>
      <c r="AE87" s="29"/>
    </row>
    <row r="88" s="2" customFormat="1" ht="16.5" customHeight="1">
      <c r="A88" s="29"/>
      <c r="B88" s="30"/>
      <c r="C88" s="29"/>
      <c r="D88" s="29"/>
      <c r="E88" s="106" t="str">
        <f>E7</f>
        <v>BD Benešova 642-644, Kolín</v>
      </c>
      <c r="F88" s="26"/>
      <c r="G88" s="26"/>
      <c r="H88" s="26"/>
      <c r="I88" s="29"/>
      <c r="J88" s="29"/>
      <c r="K88" s="29"/>
      <c r="L88" s="107"/>
      <c r="S88" s="29"/>
      <c r="T88" s="29"/>
      <c r="U88" s="29"/>
      <c r="V88" s="29"/>
      <c r="W88" s="29"/>
      <c r="X88" s="29"/>
      <c r="Y88" s="29"/>
      <c r="Z88" s="29"/>
      <c r="AA88" s="29"/>
      <c r="AB88" s="29"/>
      <c r="AC88" s="29"/>
      <c r="AD88" s="29"/>
      <c r="AE88" s="29"/>
    </row>
    <row r="89" s="2" customFormat="1" ht="12" customHeight="1">
      <c r="A89" s="29"/>
      <c r="B89" s="30"/>
      <c r="C89" s="26" t="s">
        <v>81</v>
      </c>
      <c r="D89" s="29"/>
      <c r="E89" s="29"/>
      <c r="F89" s="29"/>
      <c r="G89" s="29"/>
      <c r="H89" s="29"/>
      <c r="I89" s="29"/>
      <c r="J89" s="29"/>
      <c r="K89" s="29"/>
      <c r="L89" s="107"/>
      <c r="S89" s="29"/>
      <c r="T89" s="29"/>
      <c r="U89" s="29"/>
      <c r="V89" s="29"/>
      <c r="W89" s="29"/>
      <c r="X89" s="29"/>
      <c r="Y89" s="29"/>
      <c r="Z89" s="29"/>
      <c r="AA89" s="29"/>
      <c r="AB89" s="29"/>
      <c r="AC89" s="29"/>
      <c r="AD89" s="29"/>
      <c r="AE89" s="29"/>
    </row>
    <row r="90" s="2" customFormat="1" ht="16.5" customHeight="1">
      <c r="A90" s="29"/>
      <c r="B90" s="30"/>
      <c r="C90" s="29"/>
      <c r="D90" s="29"/>
      <c r="E90" s="52" t="str">
        <f>E9</f>
        <v>1.etapa - Střecha</v>
      </c>
      <c r="F90" s="29"/>
      <c r="G90" s="29"/>
      <c r="H90" s="29"/>
      <c r="I90" s="29"/>
      <c r="J90" s="29"/>
      <c r="K90" s="29"/>
      <c r="L90" s="107"/>
      <c r="S90" s="29"/>
      <c r="T90" s="29"/>
      <c r="U90" s="29"/>
      <c r="V90" s="29"/>
      <c r="W90" s="29"/>
      <c r="X90" s="29"/>
      <c r="Y90" s="29"/>
      <c r="Z90" s="29"/>
      <c r="AA90" s="29"/>
      <c r="AB90" s="29"/>
      <c r="AC90" s="29"/>
      <c r="AD90" s="29"/>
      <c r="AE90" s="29"/>
    </row>
    <row r="91" s="2" customFormat="1" ht="6.96" customHeight="1">
      <c r="A91" s="29"/>
      <c r="B91" s="30"/>
      <c r="C91" s="29"/>
      <c r="D91" s="29"/>
      <c r="E91" s="29"/>
      <c r="F91" s="29"/>
      <c r="G91" s="29"/>
      <c r="H91" s="29"/>
      <c r="I91" s="29"/>
      <c r="J91" s="29"/>
      <c r="K91" s="29"/>
      <c r="L91" s="107"/>
      <c r="S91" s="29"/>
      <c r="T91" s="29"/>
      <c r="U91" s="29"/>
      <c r="V91" s="29"/>
      <c r="W91" s="29"/>
      <c r="X91" s="29"/>
      <c r="Y91" s="29"/>
      <c r="Z91" s="29"/>
      <c r="AA91" s="29"/>
      <c r="AB91" s="29"/>
      <c r="AC91" s="29"/>
      <c r="AD91" s="29"/>
      <c r="AE91" s="29"/>
    </row>
    <row r="92" s="2" customFormat="1" ht="12" customHeight="1">
      <c r="A92" s="29"/>
      <c r="B92" s="30"/>
      <c r="C92" s="26" t="s">
        <v>19</v>
      </c>
      <c r="D92" s="29"/>
      <c r="E92" s="29"/>
      <c r="F92" s="23" t="str">
        <f>F12</f>
        <v xml:space="preserve"> </v>
      </c>
      <c r="G92" s="29"/>
      <c r="H92" s="29"/>
      <c r="I92" s="26" t="s">
        <v>21</v>
      </c>
      <c r="J92" s="54" t="str">
        <f>IF(J12="","",J12)</f>
        <v>14. 2. 2021</v>
      </c>
      <c r="K92" s="29"/>
      <c r="L92" s="107"/>
      <c r="S92" s="29"/>
      <c r="T92" s="29"/>
      <c r="U92" s="29"/>
      <c r="V92" s="29"/>
      <c r="W92" s="29"/>
      <c r="X92" s="29"/>
      <c r="Y92" s="29"/>
      <c r="Z92" s="29"/>
      <c r="AA92" s="29"/>
      <c r="AB92" s="29"/>
      <c r="AC92" s="29"/>
      <c r="AD92" s="29"/>
      <c r="AE92" s="29"/>
    </row>
    <row r="93" s="2" customFormat="1" ht="6.96" customHeight="1">
      <c r="A93" s="29"/>
      <c r="B93" s="30"/>
      <c r="C93" s="29"/>
      <c r="D93" s="29"/>
      <c r="E93" s="29"/>
      <c r="F93" s="29"/>
      <c r="G93" s="29"/>
      <c r="H93" s="29"/>
      <c r="I93" s="29"/>
      <c r="J93" s="29"/>
      <c r="K93" s="29"/>
      <c r="L93" s="107"/>
      <c r="S93" s="29"/>
      <c r="T93" s="29"/>
      <c r="U93" s="29"/>
      <c r="V93" s="29"/>
      <c r="W93" s="29"/>
      <c r="X93" s="29"/>
      <c r="Y93" s="29"/>
      <c r="Z93" s="29"/>
      <c r="AA93" s="29"/>
      <c r="AB93" s="29"/>
      <c r="AC93" s="29"/>
      <c r="AD93" s="29"/>
      <c r="AE93" s="29"/>
    </row>
    <row r="94" s="2" customFormat="1" ht="15.15" customHeight="1">
      <c r="A94" s="29"/>
      <c r="B94" s="30"/>
      <c r="C94" s="26" t="s">
        <v>23</v>
      </c>
      <c r="D94" s="29"/>
      <c r="E94" s="29"/>
      <c r="F94" s="23" t="str">
        <f>E15</f>
        <v>Město Kolín</v>
      </c>
      <c r="G94" s="29"/>
      <c r="H94" s="29"/>
      <c r="I94" s="26" t="s">
        <v>28</v>
      </c>
      <c r="J94" s="27" t="str">
        <f>E21</f>
        <v>Revitali s.r.o.</v>
      </c>
      <c r="K94" s="29"/>
      <c r="L94" s="107"/>
      <c r="S94" s="29"/>
      <c r="T94" s="29"/>
      <c r="U94" s="29"/>
      <c r="V94" s="29"/>
      <c r="W94" s="29"/>
      <c r="X94" s="29"/>
      <c r="Y94" s="29"/>
      <c r="Z94" s="29"/>
      <c r="AA94" s="29"/>
      <c r="AB94" s="29"/>
      <c r="AC94" s="29"/>
      <c r="AD94" s="29"/>
      <c r="AE94" s="29"/>
    </row>
    <row r="95" s="2" customFormat="1" ht="15.15" customHeight="1">
      <c r="A95" s="29"/>
      <c r="B95" s="30"/>
      <c r="C95" s="26" t="s">
        <v>27</v>
      </c>
      <c r="D95" s="29"/>
      <c r="E95" s="29"/>
      <c r="F95" s="23" t="str">
        <f>IF(E18="","",E18)</f>
        <v xml:space="preserve"> </v>
      </c>
      <c r="G95" s="29"/>
      <c r="H95" s="29"/>
      <c r="I95" s="26" t="s">
        <v>31</v>
      </c>
      <c r="J95" s="27" t="str">
        <f>E24</f>
        <v xml:space="preserve"> </v>
      </c>
      <c r="K95" s="29"/>
      <c r="L95" s="107"/>
      <c r="S95" s="29"/>
      <c r="T95" s="29"/>
      <c r="U95" s="29"/>
      <c r="V95" s="29"/>
      <c r="W95" s="29"/>
      <c r="X95" s="29"/>
      <c r="Y95" s="29"/>
      <c r="Z95" s="29"/>
      <c r="AA95" s="29"/>
      <c r="AB95" s="29"/>
      <c r="AC95" s="29"/>
      <c r="AD95" s="29"/>
      <c r="AE95" s="29"/>
    </row>
    <row r="96" s="2" customFormat="1" ht="10.32" customHeight="1">
      <c r="A96" s="29"/>
      <c r="B96" s="30"/>
      <c r="C96" s="29"/>
      <c r="D96" s="29"/>
      <c r="E96" s="29"/>
      <c r="F96" s="29"/>
      <c r="G96" s="29"/>
      <c r="H96" s="29"/>
      <c r="I96" s="29"/>
      <c r="J96" s="29"/>
      <c r="K96" s="29"/>
      <c r="L96" s="107"/>
      <c r="S96" s="29"/>
      <c r="T96" s="29"/>
      <c r="U96" s="29"/>
      <c r="V96" s="29"/>
      <c r="W96" s="29"/>
      <c r="X96" s="29"/>
      <c r="Y96" s="29"/>
      <c r="Z96" s="29"/>
      <c r="AA96" s="29"/>
      <c r="AB96" s="29"/>
      <c r="AC96" s="29"/>
      <c r="AD96" s="29"/>
      <c r="AE96" s="29"/>
    </row>
    <row r="97" s="11" customFormat="1" ht="29.28" customHeight="1">
      <c r="A97" s="132"/>
      <c r="B97" s="133"/>
      <c r="C97" s="134" t="s">
        <v>107</v>
      </c>
      <c r="D97" s="135" t="s">
        <v>53</v>
      </c>
      <c r="E97" s="135" t="s">
        <v>49</v>
      </c>
      <c r="F97" s="135" t="s">
        <v>50</v>
      </c>
      <c r="G97" s="135" t="s">
        <v>108</v>
      </c>
      <c r="H97" s="135" t="s">
        <v>109</v>
      </c>
      <c r="I97" s="135" t="s">
        <v>110</v>
      </c>
      <c r="J97" s="135" t="s">
        <v>85</v>
      </c>
      <c r="K97" s="136" t="s">
        <v>111</v>
      </c>
      <c r="L97" s="137"/>
      <c r="M97" s="70" t="s">
        <v>3</v>
      </c>
      <c r="N97" s="71" t="s">
        <v>38</v>
      </c>
      <c r="O97" s="71" t="s">
        <v>112</v>
      </c>
      <c r="P97" s="71" t="s">
        <v>113</v>
      </c>
      <c r="Q97" s="71" t="s">
        <v>114</v>
      </c>
      <c r="R97" s="71" t="s">
        <v>115</v>
      </c>
      <c r="S97" s="71" t="s">
        <v>116</v>
      </c>
      <c r="T97" s="72" t="s">
        <v>117</v>
      </c>
      <c r="U97" s="132"/>
      <c r="V97" s="132"/>
      <c r="W97" s="132"/>
      <c r="X97" s="132"/>
      <c r="Y97" s="132"/>
      <c r="Z97" s="132"/>
      <c r="AA97" s="132"/>
      <c r="AB97" s="132"/>
      <c r="AC97" s="132"/>
      <c r="AD97" s="132"/>
      <c r="AE97" s="132"/>
    </row>
    <row r="98" s="2" customFormat="1" ht="22.8" customHeight="1">
      <c r="A98" s="29"/>
      <c r="B98" s="30"/>
      <c r="C98" s="77" t="s">
        <v>118</v>
      </c>
      <c r="D98" s="29"/>
      <c r="E98" s="29"/>
      <c r="F98" s="29"/>
      <c r="G98" s="29"/>
      <c r="H98" s="29"/>
      <c r="I98" s="29"/>
      <c r="J98" s="138">
        <f>BK98</f>
        <v>6402492.0200000005</v>
      </c>
      <c r="K98" s="29"/>
      <c r="L98" s="30"/>
      <c r="M98" s="73"/>
      <c r="N98" s="58"/>
      <c r="O98" s="74"/>
      <c r="P98" s="139">
        <f>P99+P169</f>
        <v>4885.5437490000004</v>
      </c>
      <c r="Q98" s="74"/>
      <c r="R98" s="139">
        <f>R99+R169</f>
        <v>65.85602744000002</v>
      </c>
      <c r="S98" s="74"/>
      <c r="T98" s="140">
        <f>T99+T169</f>
        <v>65.906020999999996</v>
      </c>
      <c r="U98" s="29"/>
      <c r="V98" s="29"/>
      <c r="W98" s="29"/>
      <c r="X98" s="29"/>
      <c r="Y98" s="29"/>
      <c r="Z98" s="29"/>
      <c r="AA98" s="29"/>
      <c r="AB98" s="29"/>
      <c r="AC98" s="29"/>
      <c r="AD98" s="29"/>
      <c r="AE98" s="29"/>
      <c r="AT98" s="16" t="s">
        <v>67</v>
      </c>
      <c r="AU98" s="16" t="s">
        <v>86</v>
      </c>
      <c r="BK98" s="141">
        <f>BK99+BK169</f>
        <v>6402492.0200000005</v>
      </c>
    </row>
    <row r="99" s="12" customFormat="1" ht="25.92" customHeight="1">
      <c r="A99" s="12"/>
      <c r="B99" s="142"/>
      <c r="C99" s="12"/>
      <c r="D99" s="143" t="s">
        <v>67</v>
      </c>
      <c r="E99" s="144" t="s">
        <v>119</v>
      </c>
      <c r="F99" s="144" t="s">
        <v>120</v>
      </c>
      <c r="G99" s="12"/>
      <c r="H99" s="12"/>
      <c r="I99" s="12"/>
      <c r="J99" s="145">
        <f>BK99</f>
        <v>2116812.9699999997</v>
      </c>
      <c r="K99" s="12"/>
      <c r="L99" s="142"/>
      <c r="M99" s="146"/>
      <c r="N99" s="147"/>
      <c r="O99" s="147"/>
      <c r="P99" s="148">
        <f>P100+P147+P162+P167</f>
        <v>2398.4517169999999</v>
      </c>
      <c r="Q99" s="147"/>
      <c r="R99" s="148">
        <f>R100+R147+R162+R167</f>
        <v>13.339742940000001</v>
      </c>
      <c r="S99" s="147"/>
      <c r="T99" s="149">
        <f>T100+T147+T162+T167</f>
        <v>5.41073</v>
      </c>
      <c r="U99" s="12"/>
      <c r="V99" s="12"/>
      <c r="W99" s="12"/>
      <c r="X99" s="12"/>
      <c r="Y99" s="12"/>
      <c r="Z99" s="12"/>
      <c r="AA99" s="12"/>
      <c r="AB99" s="12"/>
      <c r="AC99" s="12"/>
      <c r="AD99" s="12"/>
      <c r="AE99" s="12"/>
      <c r="AR99" s="143" t="s">
        <v>14</v>
      </c>
      <c r="AT99" s="150" t="s">
        <v>67</v>
      </c>
      <c r="AU99" s="150" t="s">
        <v>68</v>
      </c>
      <c r="AY99" s="143" t="s">
        <v>121</v>
      </c>
      <c r="BK99" s="151">
        <f>BK100+BK147+BK162+BK167</f>
        <v>2116812.9699999997</v>
      </c>
    </row>
    <row r="100" s="12" customFormat="1" ht="22.8" customHeight="1">
      <c r="A100" s="12"/>
      <c r="B100" s="142"/>
      <c r="C100" s="12"/>
      <c r="D100" s="143" t="s">
        <v>67</v>
      </c>
      <c r="E100" s="152" t="s">
        <v>122</v>
      </c>
      <c r="F100" s="152" t="s">
        <v>123</v>
      </c>
      <c r="G100" s="12"/>
      <c r="H100" s="12"/>
      <c r="I100" s="12"/>
      <c r="J100" s="153">
        <f>BK100</f>
        <v>823475.83999999997</v>
      </c>
      <c r="K100" s="12"/>
      <c r="L100" s="142"/>
      <c r="M100" s="146"/>
      <c r="N100" s="147"/>
      <c r="O100" s="147"/>
      <c r="P100" s="148">
        <f>P101+P109</f>
        <v>898.50924699999996</v>
      </c>
      <c r="Q100" s="147"/>
      <c r="R100" s="148">
        <f>R101+R109</f>
        <v>13.339742940000001</v>
      </c>
      <c r="S100" s="147"/>
      <c r="T100" s="149">
        <f>T101+T109</f>
        <v>0</v>
      </c>
      <c r="U100" s="12"/>
      <c r="V100" s="12"/>
      <c r="W100" s="12"/>
      <c r="X100" s="12"/>
      <c r="Y100" s="12"/>
      <c r="Z100" s="12"/>
      <c r="AA100" s="12"/>
      <c r="AB100" s="12"/>
      <c r="AC100" s="12"/>
      <c r="AD100" s="12"/>
      <c r="AE100" s="12"/>
      <c r="AR100" s="143" t="s">
        <v>14</v>
      </c>
      <c r="AT100" s="150" t="s">
        <v>67</v>
      </c>
      <c r="AU100" s="150" t="s">
        <v>14</v>
      </c>
      <c r="AY100" s="143" t="s">
        <v>121</v>
      </c>
      <c r="BK100" s="151">
        <f>BK101+BK109</f>
        <v>823475.83999999997</v>
      </c>
    </row>
    <row r="101" s="12" customFormat="1" ht="20.88" customHeight="1">
      <c r="A101" s="12"/>
      <c r="B101" s="142"/>
      <c r="C101" s="12"/>
      <c r="D101" s="143" t="s">
        <v>67</v>
      </c>
      <c r="E101" s="152" t="s">
        <v>124</v>
      </c>
      <c r="F101" s="152" t="s">
        <v>125</v>
      </c>
      <c r="G101" s="12"/>
      <c r="H101" s="12"/>
      <c r="I101" s="12"/>
      <c r="J101" s="153">
        <f>BK101</f>
        <v>4772.6499999999996</v>
      </c>
      <c r="K101" s="12"/>
      <c r="L101" s="142"/>
      <c r="M101" s="146"/>
      <c r="N101" s="147"/>
      <c r="O101" s="147"/>
      <c r="P101" s="148">
        <f>SUM(P102:P108)</f>
        <v>8.1993749999999999</v>
      </c>
      <c r="Q101" s="147"/>
      <c r="R101" s="148">
        <f>SUM(R102:R108)</f>
        <v>0.1304517</v>
      </c>
      <c r="S101" s="147"/>
      <c r="T101" s="149">
        <f>SUM(T102:T108)</f>
        <v>0</v>
      </c>
      <c r="U101" s="12"/>
      <c r="V101" s="12"/>
      <c r="W101" s="12"/>
      <c r="X101" s="12"/>
      <c r="Y101" s="12"/>
      <c r="Z101" s="12"/>
      <c r="AA101" s="12"/>
      <c r="AB101" s="12"/>
      <c r="AC101" s="12"/>
      <c r="AD101" s="12"/>
      <c r="AE101" s="12"/>
      <c r="AR101" s="143" t="s">
        <v>14</v>
      </c>
      <c r="AT101" s="150" t="s">
        <v>67</v>
      </c>
      <c r="AU101" s="150" t="s">
        <v>126</v>
      </c>
      <c r="AY101" s="143" t="s">
        <v>121</v>
      </c>
      <c r="BK101" s="151">
        <f>SUM(BK102:BK108)</f>
        <v>4772.6499999999996</v>
      </c>
    </row>
    <row r="102" s="2" customFormat="1">
      <c r="A102" s="29"/>
      <c r="B102" s="154"/>
      <c r="C102" s="155" t="s">
        <v>14</v>
      </c>
      <c r="D102" s="155" t="s">
        <v>127</v>
      </c>
      <c r="E102" s="156" t="s">
        <v>128</v>
      </c>
      <c r="F102" s="157" t="s">
        <v>129</v>
      </c>
      <c r="G102" s="158" t="s">
        <v>130</v>
      </c>
      <c r="H102" s="159">
        <v>3.8250000000000002</v>
      </c>
      <c r="I102" s="160">
        <v>743</v>
      </c>
      <c r="J102" s="160">
        <f>ROUND(I102*H102,2)</f>
        <v>2841.98</v>
      </c>
      <c r="K102" s="157" t="s">
        <v>131</v>
      </c>
      <c r="L102" s="30"/>
      <c r="M102" s="161" t="s">
        <v>3</v>
      </c>
      <c r="N102" s="162" t="s">
        <v>40</v>
      </c>
      <c r="O102" s="163">
        <v>1.355</v>
      </c>
      <c r="P102" s="163">
        <f>O102*H102</f>
        <v>5.1828750000000001</v>
      </c>
      <c r="Q102" s="163">
        <v>0.033579999999999999</v>
      </c>
      <c r="R102" s="163">
        <f>Q102*H102</f>
        <v>0.12844349999999999</v>
      </c>
      <c r="S102" s="163">
        <v>0</v>
      </c>
      <c r="T102" s="164">
        <f>S102*H102</f>
        <v>0</v>
      </c>
      <c r="U102" s="29"/>
      <c r="V102" s="29"/>
      <c r="W102" s="29"/>
      <c r="X102" s="29"/>
      <c r="Y102" s="29"/>
      <c r="Z102" s="29"/>
      <c r="AA102" s="29"/>
      <c r="AB102" s="29"/>
      <c r="AC102" s="29"/>
      <c r="AD102" s="29"/>
      <c r="AE102" s="29"/>
      <c r="AR102" s="165" t="s">
        <v>132</v>
      </c>
      <c r="AT102" s="165" t="s">
        <v>127</v>
      </c>
      <c r="AU102" s="165" t="s">
        <v>133</v>
      </c>
      <c r="AY102" s="16" t="s">
        <v>121</v>
      </c>
      <c r="BE102" s="166">
        <f>IF(N102="základní",J102,0)</f>
        <v>0</v>
      </c>
      <c r="BF102" s="166">
        <f>IF(N102="snížená",J102,0)</f>
        <v>2841.98</v>
      </c>
      <c r="BG102" s="166">
        <f>IF(N102="zákl. přenesená",J102,0)</f>
        <v>0</v>
      </c>
      <c r="BH102" s="166">
        <f>IF(N102="sníž. přenesená",J102,0)</f>
        <v>0</v>
      </c>
      <c r="BI102" s="166">
        <f>IF(N102="nulová",J102,0)</f>
        <v>0</v>
      </c>
      <c r="BJ102" s="16" t="s">
        <v>126</v>
      </c>
      <c r="BK102" s="166">
        <f>ROUND(I102*H102,2)</f>
        <v>2841.98</v>
      </c>
      <c r="BL102" s="16" t="s">
        <v>132</v>
      </c>
      <c r="BM102" s="165" t="s">
        <v>134</v>
      </c>
    </row>
    <row r="103" s="2" customFormat="1" ht="33" customHeight="1">
      <c r="A103" s="29"/>
      <c r="B103" s="154"/>
      <c r="C103" s="155" t="s">
        <v>126</v>
      </c>
      <c r="D103" s="155" t="s">
        <v>127</v>
      </c>
      <c r="E103" s="156" t="s">
        <v>135</v>
      </c>
      <c r="F103" s="157" t="s">
        <v>136</v>
      </c>
      <c r="G103" s="158" t="s">
        <v>130</v>
      </c>
      <c r="H103" s="159">
        <v>3</v>
      </c>
      <c r="I103" s="160">
        <v>20.699999999999999</v>
      </c>
      <c r="J103" s="160">
        <f>ROUND(I103*H103,2)</f>
        <v>62.100000000000001</v>
      </c>
      <c r="K103" s="157" t="s">
        <v>131</v>
      </c>
      <c r="L103" s="30"/>
      <c r="M103" s="161" t="s">
        <v>3</v>
      </c>
      <c r="N103" s="162" t="s">
        <v>40</v>
      </c>
      <c r="O103" s="163">
        <v>0.040000000000000001</v>
      </c>
      <c r="P103" s="163">
        <f>O103*H103</f>
        <v>0.12</v>
      </c>
      <c r="Q103" s="163">
        <v>0</v>
      </c>
      <c r="R103" s="163">
        <f>Q103*H103</f>
        <v>0</v>
      </c>
      <c r="S103" s="163">
        <v>0</v>
      </c>
      <c r="T103" s="164">
        <f>S103*H103</f>
        <v>0</v>
      </c>
      <c r="U103" s="29"/>
      <c r="V103" s="29"/>
      <c r="W103" s="29"/>
      <c r="X103" s="29"/>
      <c r="Y103" s="29"/>
      <c r="Z103" s="29"/>
      <c r="AA103" s="29"/>
      <c r="AB103" s="29"/>
      <c r="AC103" s="29"/>
      <c r="AD103" s="29"/>
      <c r="AE103" s="29"/>
      <c r="AR103" s="165" t="s">
        <v>132</v>
      </c>
      <c r="AT103" s="165" t="s">
        <v>127</v>
      </c>
      <c r="AU103" s="165" t="s">
        <v>133</v>
      </c>
      <c r="AY103" s="16" t="s">
        <v>121</v>
      </c>
      <c r="BE103" s="166">
        <f>IF(N103="základní",J103,0)</f>
        <v>0</v>
      </c>
      <c r="BF103" s="166">
        <f>IF(N103="snížená",J103,0)</f>
        <v>62.100000000000001</v>
      </c>
      <c r="BG103" s="166">
        <f>IF(N103="zákl. přenesená",J103,0)</f>
        <v>0</v>
      </c>
      <c r="BH103" s="166">
        <f>IF(N103="sníž. přenesená",J103,0)</f>
        <v>0</v>
      </c>
      <c r="BI103" s="166">
        <f>IF(N103="nulová",J103,0)</f>
        <v>0</v>
      </c>
      <c r="BJ103" s="16" t="s">
        <v>126</v>
      </c>
      <c r="BK103" s="166">
        <f>ROUND(I103*H103,2)</f>
        <v>62.100000000000001</v>
      </c>
      <c r="BL103" s="16" t="s">
        <v>132</v>
      </c>
      <c r="BM103" s="165" t="s">
        <v>137</v>
      </c>
    </row>
    <row r="104" s="2" customFormat="1" ht="44.25" customHeight="1">
      <c r="A104" s="29"/>
      <c r="B104" s="154"/>
      <c r="C104" s="155" t="s">
        <v>133</v>
      </c>
      <c r="D104" s="155" t="s">
        <v>127</v>
      </c>
      <c r="E104" s="156" t="s">
        <v>138</v>
      </c>
      <c r="F104" s="157" t="s">
        <v>139</v>
      </c>
      <c r="G104" s="158" t="s">
        <v>140</v>
      </c>
      <c r="H104" s="159">
        <v>12.75</v>
      </c>
      <c r="I104" s="160">
        <v>39.899999999999999</v>
      </c>
      <c r="J104" s="160">
        <f>ROUND(I104*H104,2)</f>
        <v>508.73000000000002</v>
      </c>
      <c r="K104" s="157" t="s">
        <v>131</v>
      </c>
      <c r="L104" s="30"/>
      <c r="M104" s="161" t="s">
        <v>3</v>
      </c>
      <c r="N104" s="162" t="s">
        <v>40</v>
      </c>
      <c r="O104" s="163">
        <v>0.11</v>
      </c>
      <c r="P104" s="163">
        <f>O104*H104</f>
        <v>1.4025000000000001</v>
      </c>
      <c r="Q104" s="163">
        <v>0</v>
      </c>
      <c r="R104" s="163">
        <f>Q104*H104</f>
        <v>0</v>
      </c>
      <c r="S104" s="163">
        <v>0</v>
      </c>
      <c r="T104" s="164">
        <f>S104*H104</f>
        <v>0</v>
      </c>
      <c r="U104" s="29"/>
      <c r="V104" s="29"/>
      <c r="W104" s="29"/>
      <c r="X104" s="29"/>
      <c r="Y104" s="29"/>
      <c r="Z104" s="29"/>
      <c r="AA104" s="29"/>
      <c r="AB104" s="29"/>
      <c r="AC104" s="29"/>
      <c r="AD104" s="29"/>
      <c r="AE104" s="29"/>
      <c r="AR104" s="165" t="s">
        <v>132</v>
      </c>
      <c r="AT104" s="165" t="s">
        <v>127</v>
      </c>
      <c r="AU104" s="165" t="s">
        <v>133</v>
      </c>
      <c r="AY104" s="16" t="s">
        <v>121</v>
      </c>
      <c r="BE104" s="166">
        <f>IF(N104="základní",J104,0)</f>
        <v>0</v>
      </c>
      <c r="BF104" s="166">
        <f>IF(N104="snížená",J104,0)</f>
        <v>508.73000000000002</v>
      </c>
      <c r="BG104" s="166">
        <f>IF(N104="zákl. přenesená",J104,0)</f>
        <v>0</v>
      </c>
      <c r="BH104" s="166">
        <f>IF(N104="sníž. přenesená",J104,0)</f>
        <v>0</v>
      </c>
      <c r="BI104" s="166">
        <f>IF(N104="nulová",J104,0)</f>
        <v>0</v>
      </c>
      <c r="BJ104" s="16" t="s">
        <v>126</v>
      </c>
      <c r="BK104" s="166">
        <f>ROUND(I104*H104,2)</f>
        <v>508.73000000000002</v>
      </c>
      <c r="BL104" s="16" t="s">
        <v>132</v>
      </c>
      <c r="BM104" s="165" t="s">
        <v>141</v>
      </c>
    </row>
    <row r="105" s="2" customFormat="1" ht="16.5" customHeight="1">
      <c r="A105" s="29"/>
      <c r="B105" s="154"/>
      <c r="C105" s="167" t="s">
        <v>132</v>
      </c>
      <c r="D105" s="167" t="s">
        <v>142</v>
      </c>
      <c r="E105" s="168" t="s">
        <v>143</v>
      </c>
      <c r="F105" s="169" t="s">
        <v>144</v>
      </c>
      <c r="G105" s="170" t="s">
        <v>140</v>
      </c>
      <c r="H105" s="171">
        <v>13.388</v>
      </c>
      <c r="I105" s="172">
        <v>29.199999999999999</v>
      </c>
      <c r="J105" s="172">
        <f>ROUND(I105*H105,2)</f>
        <v>390.93000000000001</v>
      </c>
      <c r="K105" s="169" t="s">
        <v>131</v>
      </c>
      <c r="L105" s="173"/>
      <c r="M105" s="174" t="s">
        <v>3</v>
      </c>
      <c r="N105" s="175" t="s">
        <v>40</v>
      </c>
      <c r="O105" s="163">
        <v>0</v>
      </c>
      <c r="P105" s="163">
        <f>O105*H105</f>
        <v>0</v>
      </c>
      <c r="Q105" s="163">
        <v>0.00011</v>
      </c>
      <c r="R105" s="163">
        <f>Q105*H105</f>
        <v>0.0014726800000000001</v>
      </c>
      <c r="S105" s="163">
        <v>0</v>
      </c>
      <c r="T105" s="164">
        <f>S105*H105</f>
        <v>0</v>
      </c>
      <c r="U105" s="29"/>
      <c r="V105" s="29"/>
      <c r="W105" s="29"/>
      <c r="X105" s="29"/>
      <c r="Y105" s="29"/>
      <c r="Z105" s="29"/>
      <c r="AA105" s="29"/>
      <c r="AB105" s="29"/>
      <c r="AC105" s="29"/>
      <c r="AD105" s="29"/>
      <c r="AE105" s="29"/>
      <c r="AR105" s="165" t="s">
        <v>145</v>
      </c>
      <c r="AT105" s="165" t="s">
        <v>142</v>
      </c>
      <c r="AU105" s="165" t="s">
        <v>133</v>
      </c>
      <c r="AY105" s="16" t="s">
        <v>121</v>
      </c>
      <c r="BE105" s="166">
        <f>IF(N105="základní",J105,0)</f>
        <v>0</v>
      </c>
      <c r="BF105" s="166">
        <f>IF(N105="snížená",J105,0)</f>
        <v>390.93000000000001</v>
      </c>
      <c r="BG105" s="166">
        <f>IF(N105="zákl. přenesená",J105,0)</f>
        <v>0</v>
      </c>
      <c r="BH105" s="166">
        <f>IF(N105="sníž. přenesená",J105,0)</f>
        <v>0</v>
      </c>
      <c r="BI105" s="166">
        <f>IF(N105="nulová",J105,0)</f>
        <v>0</v>
      </c>
      <c r="BJ105" s="16" t="s">
        <v>126</v>
      </c>
      <c r="BK105" s="166">
        <f>ROUND(I105*H105,2)</f>
        <v>390.93000000000001</v>
      </c>
      <c r="BL105" s="16" t="s">
        <v>132</v>
      </c>
      <c r="BM105" s="165" t="s">
        <v>146</v>
      </c>
    </row>
    <row r="106" s="2" customFormat="1" ht="55.5" customHeight="1">
      <c r="A106" s="29"/>
      <c r="B106" s="154"/>
      <c r="C106" s="155" t="s">
        <v>147</v>
      </c>
      <c r="D106" s="155" t="s">
        <v>127</v>
      </c>
      <c r="E106" s="156" t="s">
        <v>148</v>
      </c>
      <c r="F106" s="157" t="s">
        <v>149</v>
      </c>
      <c r="G106" s="158" t="s">
        <v>140</v>
      </c>
      <c r="H106" s="159">
        <v>12.75</v>
      </c>
      <c r="I106" s="160">
        <v>34.799999999999997</v>
      </c>
      <c r="J106" s="160">
        <f>ROUND(I106*H106,2)</f>
        <v>443.69999999999999</v>
      </c>
      <c r="K106" s="157" t="s">
        <v>131</v>
      </c>
      <c r="L106" s="30"/>
      <c r="M106" s="161" t="s">
        <v>3</v>
      </c>
      <c r="N106" s="162" t="s">
        <v>40</v>
      </c>
      <c r="O106" s="163">
        <v>0.096000000000000002</v>
      </c>
      <c r="P106" s="163">
        <f>O106*H106</f>
        <v>1.224</v>
      </c>
      <c r="Q106" s="163">
        <v>0</v>
      </c>
      <c r="R106" s="163">
        <f>Q106*H106</f>
        <v>0</v>
      </c>
      <c r="S106" s="163">
        <v>0</v>
      </c>
      <c r="T106" s="164">
        <f>S106*H106</f>
        <v>0</v>
      </c>
      <c r="U106" s="29"/>
      <c r="V106" s="29"/>
      <c r="W106" s="29"/>
      <c r="X106" s="29"/>
      <c r="Y106" s="29"/>
      <c r="Z106" s="29"/>
      <c r="AA106" s="29"/>
      <c r="AB106" s="29"/>
      <c r="AC106" s="29"/>
      <c r="AD106" s="29"/>
      <c r="AE106" s="29"/>
      <c r="AR106" s="165" t="s">
        <v>132</v>
      </c>
      <c r="AT106" s="165" t="s">
        <v>127</v>
      </c>
      <c r="AU106" s="165" t="s">
        <v>133</v>
      </c>
      <c r="AY106" s="16" t="s">
        <v>121</v>
      </c>
      <c r="BE106" s="166">
        <f>IF(N106="základní",J106,0)</f>
        <v>0</v>
      </c>
      <c r="BF106" s="166">
        <f>IF(N106="snížená",J106,0)</f>
        <v>443.69999999999999</v>
      </c>
      <c r="BG106" s="166">
        <f>IF(N106="zákl. přenesená",J106,0)</f>
        <v>0</v>
      </c>
      <c r="BH106" s="166">
        <f>IF(N106="sníž. přenesená",J106,0)</f>
        <v>0</v>
      </c>
      <c r="BI106" s="166">
        <f>IF(N106="nulová",J106,0)</f>
        <v>0</v>
      </c>
      <c r="BJ106" s="16" t="s">
        <v>126</v>
      </c>
      <c r="BK106" s="166">
        <f>ROUND(I106*H106,2)</f>
        <v>443.69999999999999</v>
      </c>
      <c r="BL106" s="16" t="s">
        <v>132</v>
      </c>
      <c r="BM106" s="165" t="s">
        <v>150</v>
      </c>
    </row>
    <row r="107" s="2" customFormat="1">
      <c r="A107" s="29"/>
      <c r="B107" s="154"/>
      <c r="C107" s="167" t="s">
        <v>122</v>
      </c>
      <c r="D107" s="167" t="s">
        <v>142</v>
      </c>
      <c r="E107" s="168" t="s">
        <v>151</v>
      </c>
      <c r="F107" s="169" t="s">
        <v>152</v>
      </c>
      <c r="G107" s="170" t="s">
        <v>140</v>
      </c>
      <c r="H107" s="171">
        <v>13.388</v>
      </c>
      <c r="I107" s="172">
        <v>29.600000000000001</v>
      </c>
      <c r="J107" s="172">
        <f>ROUND(I107*H107,2)</f>
        <v>396.27999999999997</v>
      </c>
      <c r="K107" s="169" t="s">
        <v>131</v>
      </c>
      <c r="L107" s="173"/>
      <c r="M107" s="174" t="s">
        <v>3</v>
      </c>
      <c r="N107" s="175" t="s">
        <v>40</v>
      </c>
      <c r="O107" s="163">
        <v>0</v>
      </c>
      <c r="P107" s="163">
        <f>O107*H107</f>
        <v>0</v>
      </c>
      <c r="Q107" s="163">
        <v>4.0000000000000003E-05</v>
      </c>
      <c r="R107" s="163">
        <f>Q107*H107</f>
        <v>0.00053552000000000005</v>
      </c>
      <c r="S107" s="163">
        <v>0</v>
      </c>
      <c r="T107" s="164">
        <f>S107*H107</f>
        <v>0</v>
      </c>
      <c r="U107" s="29"/>
      <c r="V107" s="29"/>
      <c r="W107" s="29"/>
      <c r="X107" s="29"/>
      <c r="Y107" s="29"/>
      <c r="Z107" s="29"/>
      <c r="AA107" s="29"/>
      <c r="AB107" s="29"/>
      <c r="AC107" s="29"/>
      <c r="AD107" s="29"/>
      <c r="AE107" s="29"/>
      <c r="AR107" s="165" t="s">
        <v>145</v>
      </c>
      <c r="AT107" s="165" t="s">
        <v>142</v>
      </c>
      <c r="AU107" s="165" t="s">
        <v>133</v>
      </c>
      <c r="AY107" s="16" t="s">
        <v>121</v>
      </c>
      <c r="BE107" s="166">
        <f>IF(N107="základní",J107,0)</f>
        <v>0</v>
      </c>
      <c r="BF107" s="166">
        <f>IF(N107="snížená",J107,0)</f>
        <v>396.27999999999997</v>
      </c>
      <c r="BG107" s="166">
        <f>IF(N107="zákl. přenesená",J107,0)</f>
        <v>0</v>
      </c>
      <c r="BH107" s="166">
        <f>IF(N107="sníž. přenesená",J107,0)</f>
        <v>0</v>
      </c>
      <c r="BI107" s="166">
        <f>IF(N107="nulová",J107,0)</f>
        <v>0</v>
      </c>
      <c r="BJ107" s="16" t="s">
        <v>126</v>
      </c>
      <c r="BK107" s="166">
        <f>ROUND(I107*H107,2)</f>
        <v>396.27999999999997</v>
      </c>
      <c r="BL107" s="16" t="s">
        <v>132</v>
      </c>
      <c r="BM107" s="165" t="s">
        <v>153</v>
      </c>
    </row>
    <row r="108" s="2" customFormat="1">
      <c r="A108" s="29"/>
      <c r="B108" s="154"/>
      <c r="C108" s="155" t="s">
        <v>154</v>
      </c>
      <c r="D108" s="155" t="s">
        <v>127</v>
      </c>
      <c r="E108" s="156" t="s">
        <v>155</v>
      </c>
      <c r="F108" s="157" t="s">
        <v>156</v>
      </c>
      <c r="G108" s="158" t="s">
        <v>130</v>
      </c>
      <c r="H108" s="159">
        <v>6.75</v>
      </c>
      <c r="I108" s="160">
        <v>19.100000000000001</v>
      </c>
      <c r="J108" s="160">
        <f>ROUND(I108*H108,2)</f>
        <v>128.93000000000001</v>
      </c>
      <c r="K108" s="157" t="s">
        <v>131</v>
      </c>
      <c r="L108" s="30"/>
      <c r="M108" s="161" t="s">
        <v>3</v>
      </c>
      <c r="N108" s="162" t="s">
        <v>40</v>
      </c>
      <c r="O108" s="163">
        <v>0.040000000000000001</v>
      </c>
      <c r="P108" s="163">
        <f>O108*H108</f>
        <v>0.27000000000000002</v>
      </c>
      <c r="Q108" s="163">
        <v>0</v>
      </c>
      <c r="R108" s="163">
        <f>Q108*H108</f>
        <v>0</v>
      </c>
      <c r="S108" s="163">
        <v>0</v>
      </c>
      <c r="T108" s="164">
        <f>S108*H108</f>
        <v>0</v>
      </c>
      <c r="U108" s="29"/>
      <c r="V108" s="29"/>
      <c r="W108" s="29"/>
      <c r="X108" s="29"/>
      <c r="Y108" s="29"/>
      <c r="Z108" s="29"/>
      <c r="AA108" s="29"/>
      <c r="AB108" s="29"/>
      <c r="AC108" s="29"/>
      <c r="AD108" s="29"/>
      <c r="AE108" s="29"/>
      <c r="AR108" s="165" t="s">
        <v>132</v>
      </c>
      <c r="AT108" s="165" t="s">
        <v>127</v>
      </c>
      <c r="AU108" s="165" t="s">
        <v>133</v>
      </c>
      <c r="AY108" s="16" t="s">
        <v>121</v>
      </c>
      <c r="BE108" s="166">
        <f>IF(N108="základní",J108,0)</f>
        <v>0</v>
      </c>
      <c r="BF108" s="166">
        <f>IF(N108="snížená",J108,0)</f>
        <v>128.93000000000001</v>
      </c>
      <c r="BG108" s="166">
        <f>IF(N108="zákl. přenesená",J108,0)</f>
        <v>0</v>
      </c>
      <c r="BH108" s="166">
        <f>IF(N108="sníž. přenesená",J108,0)</f>
        <v>0</v>
      </c>
      <c r="BI108" s="166">
        <f>IF(N108="nulová",J108,0)</f>
        <v>0</v>
      </c>
      <c r="BJ108" s="16" t="s">
        <v>126</v>
      </c>
      <c r="BK108" s="166">
        <f>ROUND(I108*H108,2)</f>
        <v>128.93000000000001</v>
      </c>
      <c r="BL108" s="16" t="s">
        <v>132</v>
      </c>
      <c r="BM108" s="165" t="s">
        <v>157</v>
      </c>
    </row>
    <row r="109" s="12" customFormat="1" ht="20.88" customHeight="1">
      <c r="A109" s="12"/>
      <c r="B109" s="142"/>
      <c r="C109" s="12"/>
      <c r="D109" s="143" t="s">
        <v>67</v>
      </c>
      <c r="E109" s="152" t="s">
        <v>158</v>
      </c>
      <c r="F109" s="152" t="s">
        <v>159</v>
      </c>
      <c r="G109" s="12"/>
      <c r="H109" s="12"/>
      <c r="I109" s="12"/>
      <c r="J109" s="153">
        <f>BK109</f>
        <v>818703.18999999994</v>
      </c>
      <c r="K109" s="12"/>
      <c r="L109" s="142"/>
      <c r="M109" s="146"/>
      <c r="N109" s="147"/>
      <c r="O109" s="147"/>
      <c r="P109" s="148">
        <f>SUM(P110:P146)</f>
        <v>890.30987199999993</v>
      </c>
      <c r="Q109" s="147"/>
      <c r="R109" s="148">
        <f>SUM(R110:R146)</f>
        <v>13.209291240000001</v>
      </c>
      <c r="S109" s="147"/>
      <c r="T109" s="149">
        <f>SUM(T110:T146)</f>
        <v>0</v>
      </c>
      <c r="U109" s="12"/>
      <c r="V109" s="12"/>
      <c r="W109" s="12"/>
      <c r="X109" s="12"/>
      <c r="Y109" s="12"/>
      <c r="Z109" s="12"/>
      <c r="AA109" s="12"/>
      <c r="AB109" s="12"/>
      <c r="AC109" s="12"/>
      <c r="AD109" s="12"/>
      <c r="AE109" s="12"/>
      <c r="AR109" s="143" t="s">
        <v>14</v>
      </c>
      <c r="AT109" s="150" t="s">
        <v>67</v>
      </c>
      <c r="AU109" s="150" t="s">
        <v>126</v>
      </c>
      <c r="AY109" s="143" t="s">
        <v>121</v>
      </c>
      <c r="BK109" s="151">
        <f>SUM(BK110:BK146)</f>
        <v>818703.18999999994</v>
      </c>
    </row>
    <row r="110" s="2" customFormat="1" ht="16.5" customHeight="1">
      <c r="A110" s="29"/>
      <c r="B110" s="154"/>
      <c r="C110" s="155" t="s">
        <v>145</v>
      </c>
      <c r="D110" s="155" t="s">
        <v>127</v>
      </c>
      <c r="E110" s="156" t="s">
        <v>160</v>
      </c>
      <c r="F110" s="157" t="s">
        <v>161</v>
      </c>
      <c r="G110" s="158" t="s">
        <v>130</v>
      </c>
      <c r="H110" s="159">
        <v>483.14800000000002</v>
      </c>
      <c r="I110" s="160">
        <v>59.600000000000001</v>
      </c>
      <c r="J110" s="160">
        <f>ROUND(I110*H110,2)</f>
        <v>28795.619999999999</v>
      </c>
      <c r="K110" s="157" t="s">
        <v>131</v>
      </c>
      <c r="L110" s="30"/>
      <c r="M110" s="161" t="s">
        <v>3</v>
      </c>
      <c r="N110" s="162" t="s">
        <v>40</v>
      </c>
      <c r="O110" s="163">
        <v>0.14000000000000001</v>
      </c>
      <c r="P110" s="163">
        <f>O110*H110</f>
        <v>67.640720000000016</v>
      </c>
      <c r="Q110" s="163">
        <v>0</v>
      </c>
      <c r="R110" s="163">
        <f>Q110*H110</f>
        <v>0</v>
      </c>
      <c r="S110" s="163">
        <v>0</v>
      </c>
      <c r="T110" s="164">
        <f>S110*H110</f>
        <v>0</v>
      </c>
      <c r="U110" s="29"/>
      <c r="V110" s="29"/>
      <c r="W110" s="29"/>
      <c r="X110" s="29"/>
      <c r="Y110" s="29"/>
      <c r="Z110" s="29"/>
      <c r="AA110" s="29"/>
      <c r="AB110" s="29"/>
      <c r="AC110" s="29"/>
      <c r="AD110" s="29"/>
      <c r="AE110" s="29"/>
      <c r="AR110" s="165" t="s">
        <v>132</v>
      </c>
      <c r="AT110" s="165" t="s">
        <v>127</v>
      </c>
      <c r="AU110" s="165" t="s">
        <v>133</v>
      </c>
      <c r="AY110" s="16" t="s">
        <v>121</v>
      </c>
      <c r="BE110" s="166">
        <f>IF(N110="základní",J110,0)</f>
        <v>0</v>
      </c>
      <c r="BF110" s="166">
        <f>IF(N110="snížená",J110,0)</f>
        <v>28795.619999999999</v>
      </c>
      <c r="BG110" s="166">
        <f>IF(N110="zákl. přenesená",J110,0)</f>
        <v>0</v>
      </c>
      <c r="BH110" s="166">
        <f>IF(N110="sníž. přenesená",J110,0)</f>
        <v>0</v>
      </c>
      <c r="BI110" s="166">
        <f>IF(N110="nulová",J110,0)</f>
        <v>0</v>
      </c>
      <c r="BJ110" s="16" t="s">
        <v>126</v>
      </c>
      <c r="BK110" s="166">
        <f>ROUND(I110*H110,2)</f>
        <v>28795.619999999999</v>
      </c>
      <c r="BL110" s="16" t="s">
        <v>132</v>
      </c>
      <c r="BM110" s="165" t="s">
        <v>162</v>
      </c>
    </row>
    <row r="111" s="2" customFormat="1">
      <c r="A111" s="29"/>
      <c r="B111" s="154"/>
      <c r="C111" s="155" t="s">
        <v>163</v>
      </c>
      <c r="D111" s="155" t="s">
        <v>127</v>
      </c>
      <c r="E111" s="156" t="s">
        <v>164</v>
      </c>
      <c r="F111" s="157" t="s">
        <v>165</v>
      </c>
      <c r="G111" s="158" t="s">
        <v>130</v>
      </c>
      <c r="H111" s="159">
        <v>145.02000000000001</v>
      </c>
      <c r="I111" s="160">
        <v>55</v>
      </c>
      <c r="J111" s="160">
        <f>ROUND(I111*H111,2)</f>
        <v>7976.1000000000004</v>
      </c>
      <c r="K111" s="157" t="s">
        <v>131</v>
      </c>
      <c r="L111" s="30"/>
      <c r="M111" s="161" t="s">
        <v>3</v>
      </c>
      <c r="N111" s="162" t="s">
        <v>40</v>
      </c>
      <c r="O111" s="163">
        <v>0.092999999999999999</v>
      </c>
      <c r="P111" s="163">
        <f>O111*H111</f>
        <v>13.48686</v>
      </c>
      <c r="Q111" s="163">
        <v>0.00382</v>
      </c>
      <c r="R111" s="163">
        <f>Q111*H111</f>
        <v>0.55397640000000004</v>
      </c>
      <c r="S111" s="163">
        <v>0</v>
      </c>
      <c r="T111" s="164">
        <f>S111*H111</f>
        <v>0</v>
      </c>
      <c r="U111" s="29"/>
      <c r="V111" s="29"/>
      <c r="W111" s="29"/>
      <c r="X111" s="29"/>
      <c r="Y111" s="29"/>
      <c r="Z111" s="29"/>
      <c r="AA111" s="29"/>
      <c r="AB111" s="29"/>
      <c r="AC111" s="29"/>
      <c r="AD111" s="29"/>
      <c r="AE111" s="29"/>
      <c r="AR111" s="165" t="s">
        <v>132</v>
      </c>
      <c r="AT111" s="165" t="s">
        <v>127</v>
      </c>
      <c r="AU111" s="165" t="s">
        <v>133</v>
      </c>
      <c r="AY111" s="16" t="s">
        <v>121</v>
      </c>
      <c r="BE111" s="166">
        <f>IF(N111="základní",J111,0)</f>
        <v>0</v>
      </c>
      <c r="BF111" s="166">
        <f>IF(N111="snížená",J111,0)</f>
        <v>7976.1000000000004</v>
      </c>
      <c r="BG111" s="166">
        <f>IF(N111="zákl. přenesená",J111,0)</f>
        <v>0</v>
      </c>
      <c r="BH111" s="166">
        <f>IF(N111="sníž. přenesená",J111,0)</f>
        <v>0</v>
      </c>
      <c r="BI111" s="166">
        <f>IF(N111="nulová",J111,0)</f>
        <v>0</v>
      </c>
      <c r="BJ111" s="16" t="s">
        <v>126</v>
      </c>
      <c r="BK111" s="166">
        <f>ROUND(I111*H111,2)</f>
        <v>7976.1000000000004</v>
      </c>
      <c r="BL111" s="16" t="s">
        <v>132</v>
      </c>
      <c r="BM111" s="165" t="s">
        <v>166</v>
      </c>
    </row>
    <row r="112" s="2" customFormat="1">
      <c r="A112" s="29"/>
      <c r="B112" s="154"/>
      <c r="C112" s="155" t="s">
        <v>167</v>
      </c>
      <c r="D112" s="155" t="s">
        <v>127</v>
      </c>
      <c r="E112" s="156" t="s">
        <v>168</v>
      </c>
      <c r="F112" s="157" t="s">
        <v>169</v>
      </c>
      <c r="G112" s="158" t="s">
        <v>130</v>
      </c>
      <c r="H112" s="159">
        <v>145.02000000000001</v>
      </c>
      <c r="I112" s="160">
        <v>56.799999999999997</v>
      </c>
      <c r="J112" s="160">
        <f>ROUND(I112*H112,2)</f>
        <v>8237.1399999999994</v>
      </c>
      <c r="K112" s="157" t="s">
        <v>131</v>
      </c>
      <c r="L112" s="30"/>
      <c r="M112" s="161" t="s">
        <v>3</v>
      </c>
      <c r="N112" s="162" t="s">
        <v>40</v>
      </c>
      <c r="O112" s="163">
        <v>0.095000000000000001</v>
      </c>
      <c r="P112" s="163">
        <f>O112*H112</f>
        <v>13.776900000000001</v>
      </c>
      <c r="Q112" s="163">
        <v>0.00025999999999999998</v>
      </c>
      <c r="R112" s="163">
        <f>Q112*H112</f>
        <v>0.037705200000000001</v>
      </c>
      <c r="S112" s="163">
        <v>0</v>
      </c>
      <c r="T112" s="164">
        <f>S112*H112</f>
        <v>0</v>
      </c>
      <c r="U112" s="29"/>
      <c r="V112" s="29"/>
      <c r="W112" s="29"/>
      <c r="X112" s="29"/>
      <c r="Y112" s="29"/>
      <c r="Z112" s="29"/>
      <c r="AA112" s="29"/>
      <c r="AB112" s="29"/>
      <c r="AC112" s="29"/>
      <c r="AD112" s="29"/>
      <c r="AE112" s="29"/>
      <c r="AR112" s="165" t="s">
        <v>132</v>
      </c>
      <c r="AT112" s="165" t="s">
        <v>127</v>
      </c>
      <c r="AU112" s="165" t="s">
        <v>133</v>
      </c>
      <c r="AY112" s="16" t="s">
        <v>121</v>
      </c>
      <c r="BE112" s="166">
        <f>IF(N112="základní",J112,0)</f>
        <v>0</v>
      </c>
      <c r="BF112" s="166">
        <f>IF(N112="snížená",J112,0)</f>
        <v>8237.1399999999994</v>
      </c>
      <c r="BG112" s="166">
        <f>IF(N112="zákl. přenesená",J112,0)</f>
        <v>0</v>
      </c>
      <c r="BH112" s="166">
        <f>IF(N112="sníž. přenesená",J112,0)</f>
        <v>0</v>
      </c>
      <c r="BI112" s="166">
        <f>IF(N112="nulová",J112,0)</f>
        <v>0</v>
      </c>
      <c r="BJ112" s="16" t="s">
        <v>126</v>
      </c>
      <c r="BK112" s="166">
        <f>ROUND(I112*H112,2)</f>
        <v>8237.1399999999994</v>
      </c>
      <c r="BL112" s="16" t="s">
        <v>132</v>
      </c>
      <c r="BM112" s="165" t="s">
        <v>170</v>
      </c>
    </row>
    <row r="113" s="2" customFormat="1">
      <c r="A113" s="29"/>
      <c r="B113" s="154"/>
      <c r="C113" s="155" t="s">
        <v>171</v>
      </c>
      <c r="D113" s="155" t="s">
        <v>127</v>
      </c>
      <c r="E113" s="156" t="s">
        <v>172</v>
      </c>
      <c r="F113" s="157" t="s">
        <v>173</v>
      </c>
      <c r="G113" s="158" t="s">
        <v>130</v>
      </c>
      <c r="H113" s="159">
        <v>55.140000000000001</v>
      </c>
      <c r="I113" s="160">
        <v>758</v>
      </c>
      <c r="J113" s="160">
        <f>ROUND(I113*H113,2)</f>
        <v>41796.120000000003</v>
      </c>
      <c r="K113" s="157" t="s">
        <v>131</v>
      </c>
      <c r="L113" s="30"/>
      <c r="M113" s="161" t="s">
        <v>3</v>
      </c>
      <c r="N113" s="162" t="s">
        <v>40</v>
      </c>
      <c r="O113" s="163">
        <v>1.3700000000000001</v>
      </c>
      <c r="P113" s="163">
        <f>O113*H113</f>
        <v>75.541800000000009</v>
      </c>
      <c r="Q113" s="163">
        <v>0.0093900000000000008</v>
      </c>
      <c r="R113" s="163">
        <f>Q113*H113</f>
        <v>0.51776460000000002</v>
      </c>
      <c r="S113" s="163">
        <v>0</v>
      </c>
      <c r="T113" s="164">
        <f>S113*H113</f>
        <v>0</v>
      </c>
      <c r="U113" s="29"/>
      <c r="V113" s="29"/>
      <c r="W113" s="29"/>
      <c r="X113" s="29"/>
      <c r="Y113" s="29"/>
      <c r="Z113" s="29"/>
      <c r="AA113" s="29"/>
      <c r="AB113" s="29"/>
      <c r="AC113" s="29"/>
      <c r="AD113" s="29"/>
      <c r="AE113" s="29"/>
      <c r="AR113" s="165" t="s">
        <v>132</v>
      </c>
      <c r="AT113" s="165" t="s">
        <v>127</v>
      </c>
      <c r="AU113" s="165" t="s">
        <v>133</v>
      </c>
      <c r="AY113" s="16" t="s">
        <v>121</v>
      </c>
      <c r="BE113" s="166">
        <f>IF(N113="základní",J113,0)</f>
        <v>0</v>
      </c>
      <c r="BF113" s="166">
        <f>IF(N113="snížená",J113,0)</f>
        <v>41796.120000000003</v>
      </c>
      <c r="BG113" s="166">
        <f>IF(N113="zákl. přenesená",J113,0)</f>
        <v>0</v>
      </c>
      <c r="BH113" s="166">
        <f>IF(N113="sníž. přenesená",J113,0)</f>
        <v>0</v>
      </c>
      <c r="BI113" s="166">
        <f>IF(N113="nulová",J113,0)</f>
        <v>0</v>
      </c>
      <c r="BJ113" s="16" t="s">
        <v>126</v>
      </c>
      <c r="BK113" s="166">
        <f>ROUND(I113*H113,2)</f>
        <v>41796.120000000003</v>
      </c>
      <c r="BL113" s="16" t="s">
        <v>132</v>
      </c>
      <c r="BM113" s="165" t="s">
        <v>174</v>
      </c>
    </row>
    <row r="114" s="2" customFormat="1">
      <c r="A114" s="29"/>
      <c r="B114" s="154"/>
      <c r="C114" s="167" t="s">
        <v>175</v>
      </c>
      <c r="D114" s="167" t="s">
        <v>142</v>
      </c>
      <c r="E114" s="168" t="s">
        <v>176</v>
      </c>
      <c r="F114" s="169" t="s">
        <v>177</v>
      </c>
      <c r="G114" s="170" t="s">
        <v>130</v>
      </c>
      <c r="H114" s="171">
        <v>56.243000000000002</v>
      </c>
      <c r="I114" s="172">
        <v>194</v>
      </c>
      <c r="J114" s="172">
        <f>ROUND(I114*H114,2)</f>
        <v>10911.139999999999</v>
      </c>
      <c r="K114" s="169" t="s">
        <v>131</v>
      </c>
      <c r="L114" s="173"/>
      <c r="M114" s="174" t="s">
        <v>3</v>
      </c>
      <c r="N114" s="175" t="s">
        <v>40</v>
      </c>
      <c r="O114" s="163">
        <v>0</v>
      </c>
      <c r="P114" s="163">
        <f>O114*H114</f>
        <v>0</v>
      </c>
      <c r="Q114" s="163">
        <v>0.0074999999999999997</v>
      </c>
      <c r="R114" s="163">
        <f>Q114*H114</f>
        <v>0.42182249999999999</v>
      </c>
      <c r="S114" s="163">
        <v>0</v>
      </c>
      <c r="T114" s="164">
        <f>S114*H114</f>
        <v>0</v>
      </c>
      <c r="U114" s="29"/>
      <c r="V114" s="29"/>
      <c r="W114" s="29"/>
      <c r="X114" s="29"/>
      <c r="Y114" s="29"/>
      <c r="Z114" s="29"/>
      <c r="AA114" s="29"/>
      <c r="AB114" s="29"/>
      <c r="AC114" s="29"/>
      <c r="AD114" s="29"/>
      <c r="AE114" s="29"/>
      <c r="AR114" s="165" t="s">
        <v>145</v>
      </c>
      <c r="AT114" s="165" t="s">
        <v>142</v>
      </c>
      <c r="AU114" s="165" t="s">
        <v>133</v>
      </c>
      <c r="AY114" s="16" t="s">
        <v>121</v>
      </c>
      <c r="BE114" s="166">
        <f>IF(N114="základní",J114,0)</f>
        <v>0</v>
      </c>
      <c r="BF114" s="166">
        <f>IF(N114="snížená",J114,0)</f>
        <v>10911.139999999999</v>
      </c>
      <c r="BG114" s="166">
        <f>IF(N114="zákl. přenesená",J114,0)</f>
        <v>0</v>
      </c>
      <c r="BH114" s="166">
        <f>IF(N114="sníž. přenesená",J114,0)</f>
        <v>0</v>
      </c>
      <c r="BI114" s="166">
        <f>IF(N114="nulová",J114,0)</f>
        <v>0</v>
      </c>
      <c r="BJ114" s="16" t="s">
        <v>126</v>
      </c>
      <c r="BK114" s="166">
        <f>ROUND(I114*H114,2)</f>
        <v>10911.139999999999</v>
      </c>
      <c r="BL114" s="16" t="s">
        <v>132</v>
      </c>
      <c r="BM114" s="165" t="s">
        <v>178</v>
      </c>
    </row>
    <row r="115" s="2" customFormat="1">
      <c r="A115" s="29"/>
      <c r="B115" s="154"/>
      <c r="C115" s="155" t="s">
        <v>179</v>
      </c>
      <c r="D115" s="155" t="s">
        <v>127</v>
      </c>
      <c r="E115" s="156" t="s">
        <v>180</v>
      </c>
      <c r="F115" s="157" t="s">
        <v>181</v>
      </c>
      <c r="G115" s="158" t="s">
        <v>130</v>
      </c>
      <c r="H115" s="159">
        <v>89.879999999999995</v>
      </c>
      <c r="I115" s="160">
        <v>840</v>
      </c>
      <c r="J115" s="160">
        <f>ROUND(I115*H115,2)</f>
        <v>75499.199999999997</v>
      </c>
      <c r="K115" s="157" t="s">
        <v>131</v>
      </c>
      <c r="L115" s="30"/>
      <c r="M115" s="161" t="s">
        <v>3</v>
      </c>
      <c r="N115" s="162" t="s">
        <v>40</v>
      </c>
      <c r="O115" s="163">
        <v>1.4299999999999999</v>
      </c>
      <c r="P115" s="163">
        <f>O115*H115</f>
        <v>128.52839999999998</v>
      </c>
      <c r="Q115" s="163">
        <v>0.0097000000000000003</v>
      </c>
      <c r="R115" s="163">
        <f>Q115*H115</f>
        <v>0.87183599999999994</v>
      </c>
      <c r="S115" s="163">
        <v>0</v>
      </c>
      <c r="T115" s="164">
        <f>S115*H115</f>
        <v>0</v>
      </c>
      <c r="U115" s="29"/>
      <c r="V115" s="29"/>
      <c r="W115" s="29"/>
      <c r="X115" s="29"/>
      <c r="Y115" s="29"/>
      <c r="Z115" s="29"/>
      <c r="AA115" s="29"/>
      <c r="AB115" s="29"/>
      <c r="AC115" s="29"/>
      <c r="AD115" s="29"/>
      <c r="AE115" s="29"/>
      <c r="AR115" s="165" t="s">
        <v>132</v>
      </c>
      <c r="AT115" s="165" t="s">
        <v>127</v>
      </c>
      <c r="AU115" s="165" t="s">
        <v>133</v>
      </c>
      <c r="AY115" s="16" t="s">
        <v>121</v>
      </c>
      <c r="BE115" s="166">
        <f>IF(N115="základní",J115,0)</f>
        <v>0</v>
      </c>
      <c r="BF115" s="166">
        <f>IF(N115="snížená",J115,0)</f>
        <v>75499.199999999997</v>
      </c>
      <c r="BG115" s="166">
        <f>IF(N115="zákl. přenesená",J115,0)</f>
        <v>0</v>
      </c>
      <c r="BH115" s="166">
        <f>IF(N115="sníž. přenesená",J115,0)</f>
        <v>0</v>
      </c>
      <c r="BI115" s="166">
        <f>IF(N115="nulová",J115,0)</f>
        <v>0</v>
      </c>
      <c r="BJ115" s="16" t="s">
        <v>126</v>
      </c>
      <c r="BK115" s="166">
        <f>ROUND(I115*H115,2)</f>
        <v>75499.199999999997</v>
      </c>
      <c r="BL115" s="16" t="s">
        <v>132</v>
      </c>
      <c r="BM115" s="165" t="s">
        <v>182</v>
      </c>
    </row>
    <row r="116" s="2" customFormat="1">
      <c r="A116" s="29"/>
      <c r="B116" s="154"/>
      <c r="C116" s="167" t="s">
        <v>183</v>
      </c>
      <c r="D116" s="167" t="s">
        <v>142</v>
      </c>
      <c r="E116" s="168" t="s">
        <v>184</v>
      </c>
      <c r="F116" s="169" t="s">
        <v>185</v>
      </c>
      <c r="G116" s="170" t="s">
        <v>130</v>
      </c>
      <c r="H116" s="171">
        <v>91.677999999999997</v>
      </c>
      <c r="I116" s="172">
        <v>481</v>
      </c>
      <c r="J116" s="172">
        <f>ROUND(I116*H116,2)</f>
        <v>44097.120000000003</v>
      </c>
      <c r="K116" s="169" t="s">
        <v>131</v>
      </c>
      <c r="L116" s="173"/>
      <c r="M116" s="174" t="s">
        <v>3</v>
      </c>
      <c r="N116" s="175" t="s">
        <v>40</v>
      </c>
      <c r="O116" s="163">
        <v>0</v>
      </c>
      <c r="P116" s="163">
        <f>O116*H116</f>
        <v>0</v>
      </c>
      <c r="Q116" s="163">
        <v>0.017999999999999999</v>
      </c>
      <c r="R116" s="163">
        <f>Q116*H116</f>
        <v>1.6502039999999998</v>
      </c>
      <c r="S116" s="163">
        <v>0</v>
      </c>
      <c r="T116" s="164">
        <f>S116*H116</f>
        <v>0</v>
      </c>
      <c r="U116" s="29"/>
      <c r="V116" s="29"/>
      <c r="W116" s="29"/>
      <c r="X116" s="29"/>
      <c r="Y116" s="29"/>
      <c r="Z116" s="29"/>
      <c r="AA116" s="29"/>
      <c r="AB116" s="29"/>
      <c r="AC116" s="29"/>
      <c r="AD116" s="29"/>
      <c r="AE116" s="29"/>
      <c r="AR116" s="165" t="s">
        <v>145</v>
      </c>
      <c r="AT116" s="165" t="s">
        <v>142</v>
      </c>
      <c r="AU116" s="165" t="s">
        <v>133</v>
      </c>
      <c r="AY116" s="16" t="s">
        <v>121</v>
      </c>
      <c r="BE116" s="166">
        <f>IF(N116="základní",J116,0)</f>
        <v>0</v>
      </c>
      <c r="BF116" s="166">
        <f>IF(N116="snížená",J116,0)</f>
        <v>44097.120000000003</v>
      </c>
      <c r="BG116" s="166">
        <f>IF(N116="zákl. přenesená",J116,0)</f>
        <v>0</v>
      </c>
      <c r="BH116" s="166">
        <f>IF(N116="sníž. přenesená",J116,0)</f>
        <v>0</v>
      </c>
      <c r="BI116" s="166">
        <f>IF(N116="nulová",J116,0)</f>
        <v>0</v>
      </c>
      <c r="BJ116" s="16" t="s">
        <v>126</v>
      </c>
      <c r="BK116" s="166">
        <f>ROUND(I116*H116,2)</f>
        <v>44097.120000000003</v>
      </c>
      <c r="BL116" s="16" t="s">
        <v>132</v>
      </c>
      <c r="BM116" s="165" t="s">
        <v>186</v>
      </c>
    </row>
    <row r="117" s="2" customFormat="1" ht="55.5" customHeight="1">
      <c r="A117" s="29"/>
      <c r="B117" s="154"/>
      <c r="C117" s="155" t="s">
        <v>9</v>
      </c>
      <c r="D117" s="155" t="s">
        <v>127</v>
      </c>
      <c r="E117" s="156" t="s">
        <v>187</v>
      </c>
      <c r="F117" s="157" t="s">
        <v>188</v>
      </c>
      <c r="G117" s="158" t="s">
        <v>130</v>
      </c>
      <c r="H117" s="159">
        <v>145.02000000000001</v>
      </c>
      <c r="I117" s="160">
        <v>38.399999999999999</v>
      </c>
      <c r="J117" s="160">
        <f>ROUND(I117*H117,2)</f>
        <v>5568.7700000000004</v>
      </c>
      <c r="K117" s="157" t="s">
        <v>131</v>
      </c>
      <c r="L117" s="30"/>
      <c r="M117" s="161" t="s">
        <v>3</v>
      </c>
      <c r="N117" s="162" t="s">
        <v>40</v>
      </c>
      <c r="O117" s="163">
        <v>0.016</v>
      </c>
      <c r="P117" s="163">
        <f>O117*H117</f>
        <v>2.3203200000000002</v>
      </c>
      <c r="Q117" s="163">
        <v>9.0000000000000006E-05</v>
      </c>
      <c r="R117" s="163">
        <f>Q117*H117</f>
        <v>0.013051800000000002</v>
      </c>
      <c r="S117" s="163">
        <v>0</v>
      </c>
      <c r="T117" s="164">
        <f>S117*H117</f>
        <v>0</v>
      </c>
      <c r="U117" s="29"/>
      <c r="V117" s="29"/>
      <c r="W117" s="29"/>
      <c r="X117" s="29"/>
      <c r="Y117" s="29"/>
      <c r="Z117" s="29"/>
      <c r="AA117" s="29"/>
      <c r="AB117" s="29"/>
      <c r="AC117" s="29"/>
      <c r="AD117" s="29"/>
      <c r="AE117" s="29"/>
      <c r="AR117" s="165" t="s">
        <v>132</v>
      </c>
      <c r="AT117" s="165" t="s">
        <v>127</v>
      </c>
      <c r="AU117" s="165" t="s">
        <v>133</v>
      </c>
      <c r="AY117" s="16" t="s">
        <v>121</v>
      </c>
      <c r="BE117" s="166">
        <f>IF(N117="základní",J117,0)</f>
        <v>0</v>
      </c>
      <c r="BF117" s="166">
        <f>IF(N117="snížená",J117,0)</f>
        <v>5568.7700000000004</v>
      </c>
      <c r="BG117" s="166">
        <f>IF(N117="zákl. přenesená",J117,0)</f>
        <v>0</v>
      </c>
      <c r="BH117" s="166">
        <f>IF(N117="sníž. přenesená",J117,0)</f>
        <v>0</v>
      </c>
      <c r="BI117" s="166">
        <f>IF(N117="nulová",J117,0)</f>
        <v>0</v>
      </c>
      <c r="BJ117" s="16" t="s">
        <v>126</v>
      </c>
      <c r="BK117" s="166">
        <f>ROUND(I117*H117,2)</f>
        <v>5568.7700000000004</v>
      </c>
      <c r="BL117" s="16" t="s">
        <v>132</v>
      </c>
      <c r="BM117" s="165" t="s">
        <v>189</v>
      </c>
    </row>
    <row r="118" s="2" customFormat="1">
      <c r="A118" s="29"/>
      <c r="B118" s="154"/>
      <c r="C118" s="155" t="s">
        <v>190</v>
      </c>
      <c r="D118" s="155" t="s">
        <v>127</v>
      </c>
      <c r="E118" s="156" t="s">
        <v>191</v>
      </c>
      <c r="F118" s="157" t="s">
        <v>192</v>
      </c>
      <c r="G118" s="158" t="s">
        <v>130</v>
      </c>
      <c r="H118" s="159">
        <v>145.02000000000001</v>
      </c>
      <c r="I118" s="160">
        <v>508</v>
      </c>
      <c r="J118" s="160">
        <f>ROUND(I118*H118,2)</f>
        <v>73670.160000000003</v>
      </c>
      <c r="K118" s="157" t="s">
        <v>131</v>
      </c>
      <c r="L118" s="30"/>
      <c r="M118" s="161" t="s">
        <v>3</v>
      </c>
      <c r="N118" s="162" t="s">
        <v>40</v>
      </c>
      <c r="O118" s="163">
        <v>0.28499999999999998</v>
      </c>
      <c r="P118" s="163">
        <f>O118*H118</f>
        <v>41.3307</v>
      </c>
      <c r="Q118" s="163">
        <v>0.0047800000000000004</v>
      </c>
      <c r="R118" s="163">
        <f>Q118*H118</f>
        <v>0.69319560000000013</v>
      </c>
      <c r="S118" s="163">
        <v>0</v>
      </c>
      <c r="T118" s="164">
        <f>S118*H118</f>
        <v>0</v>
      </c>
      <c r="U118" s="29"/>
      <c r="V118" s="29"/>
      <c r="W118" s="29"/>
      <c r="X118" s="29"/>
      <c r="Y118" s="29"/>
      <c r="Z118" s="29"/>
      <c r="AA118" s="29"/>
      <c r="AB118" s="29"/>
      <c r="AC118" s="29"/>
      <c r="AD118" s="29"/>
      <c r="AE118" s="29"/>
      <c r="AR118" s="165" t="s">
        <v>132</v>
      </c>
      <c r="AT118" s="165" t="s">
        <v>127</v>
      </c>
      <c r="AU118" s="165" t="s">
        <v>133</v>
      </c>
      <c r="AY118" s="16" t="s">
        <v>121</v>
      </c>
      <c r="BE118" s="166">
        <f>IF(N118="základní",J118,0)</f>
        <v>0</v>
      </c>
      <c r="BF118" s="166">
        <f>IF(N118="snížená",J118,0)</f>
        <v>73670.160000000003</v>
      </c>
      <c r="BG118" s="166">
        <f>IF(N118="zákl. přenesená",J118,0)</f>
        <v>0</v>
      </c>
      <c r="BH118" s="166">
        <f>IF(N118="sníž. přenesená",J118,0)</f>
        <v>0</v>
      </c>
      <c r="BI118" s="166">
        <f>IF(N118="nulová",J118,0)</f>
        <v>0</v>
      </c>
      <c r="BJ118" s="16" t="s">
        <v>126</v>
      </c>
      <c r="BK118" s="166">
        <f>ROUND(I118*H118,2)</f>
        <v>73670.160000000003</v>
      </c>
      <c r="BL118" s="16" t="s">
        <v>132</v>
      </c>
      <c r="BM118" s="165" t="s">
        <v>193</v>
      </c>
    </row>
    <row r="119" s="2" customFormat="1">
      <c r="A119" s="29"/>
      <c r="B119" s="154"/>
      <c r="C119" s="155" t="s">
        <v>194</v>
      </c>
      <c r="D119" s="155" t="s">
        <v>127</v>
      </c>
      <c r="E119" s="156" t="s">
        <v>195</v>
      </c>
      <c r="F119" s="157" t="s">
        <v>196</v>
      </c>
      <c r="G119" s="158" t="s">
        <v>130</v>
      </c>
      <c r="H119" s="159">
        <v>248.548</v>
      </c>
      <c r="I119" s="160">
        <v>47.600000000000001</v>
      </c>
      <c r="J119" s="160">
        <f>ROUND(I119*H119,2)</f>
        <v>11830.879999999999</v>
      </c>
      <c r="K119" s="157" t="s">
        <v>131</v>
      </c>
      <c r="L119" s="30"/>
      <c r="M119" s="161" t="s">
        <v>3</v>
      </c>
      <c r="N119" s="162" t="s">
        <v>40</v>
      </c>
      <c r="O119" s="163">
        <v>0.076999999999999999</v>
      </c>
      <c r="P119" s="163">
        <f>O119*H119</f>
        <v>19.138196000000001</v>
      </c>
      <c r="Q119" s="163">
        <v>0.00382</v>
      </c>
      <c r="R119" s="163">
        <f>Q119*H119</f>
        <v>0.94945336000000002</v>
      </c>
      <c r="S119" s="163">
        <v>0</v>
      </c>
      <c r="T119" s="164">
        <f>S119*H119</f>
        <v>0</v>
      </c>
      <c r="U119" s="29"/>
      <c r="V119" s="29"/>
      <c r="W119" s="29"/>
      <c r="X119" s="29"/>
      <c r="Y119" s="29"/>
      <c r="Z119" s="29"/>
      <c r="AA119" s="29"/>
      <c r="AB119" s="29"/>
      <c r="AC119" s="29"/>
      <c r="AD119" s="29"/>
      <c r="AE119" s="29"/>
      <c r="AR119" s="165" t="s">
        <v>132</v>
      </c>
      <c r="AT119" s="165" t="s">
        <v>127</v>
      </c>
      <c r="AU119" s="165" t="s">
        <v>133</v>
      </c>
      <c r="AY119" s="16" t="s">
        <v>121</v>
      </c>
      <c r="BE119" s="166">
        <f>IF(N119="základní",J119,0)</f>
        <v>0</v>
      </c>
      <c r="BF119" s="166">
        <f>IF(N119="snížená",J119,0)</f>
        <v>11830.879999999999</v>
      </c>
      <c r="BG119" s="166">
        <f>IF(N119="zákl. přenesená",J119,0)</f>
        <v>0</v>
      </c>
      <c r="BH119" s="166">
        <f>IF(N119="sníž. přenesená",J119,0)</f>
        <v>0</v>
      </c>
      <c r="BI119" s="166">
        <f>IF(N119="nulová",J119,0)</f>
        <v>0</v>
      </c>
      <c r="BJ119" s="16" t="s">
        <v>126</v>
      </c>
      <c r="BK119" s="166">
        <f>ROUND(I119*H119,2)</f>
        <v>11830.879999999999</v>
      </c>
      <c r="BL119" s="16" t="s">
        <v>132</v>
      </c>
      <c r="BM119" s="165" t="s">
        <v>197</v>
      </c>
    </row>
    <row r="120" s="2" customFormat="1">
      <c r="A120" s="29"/>
      <c r="B120" s="154"/>
      <c r="C120" s="155" t="s">
        <v>198</v>
      </c>
      <c r="D120" s="155" t="s">
        <v>127</v>
      </c>
      <c r="E120" s="156" t="s">
        <v>199</v>
      </c>
      <c r="F120" s="157" t="s">
        <v>200</v>
      </c>
      <c r="G120" s="158" t="s">
        <v>130</v>
      </c>
      <c r="H120" s="159">
        <v>89.579999999999998</v>
      </c>
      <c r="I120" s="160">
        <v>55.700000000000003</v>
      </c>
      <c r="J120" s="160">
        <f>ROUND(I120*H120,2)</f>
        <v>4989.6099999999997</v>
      </c>
      <c r="K120" s="157" t="s">
        <v>131</v>
      </c>
      <c r="L120" s="30"/>
      <c r="M120" s="161" t="s">
        <v>3</v>
      </c>
      <c r="N120" s="162" t="s">
        <v>40</v>
      </c>
      <c r="O120" s="163">
        <v>0.087999999999999995</v>
      </c>
      <c r="P120" s="163">
        <f>O120*H120</f>
        <v>7.8830399999999994</v>
      </c>
      <c r="Q120" s="163">
        <v>0.0041799999999999997</v>
      </c>
      <c r="R120" s="163">
        <f>Q120*H120</f>
        <v>0.37444439999999996</v>
      </c>
      <c r="S120" s="163">
        <v>0</v>
      </c>
      <c r="T120" s="164">
        <f>S120*H120</f>
        <v>0</v>
      </c>
      <c r="U120" s="29"/>
      <c r="V120" s="29"/>
      <c r="W120" s="29"/>
      <c r="X120" s="29"/>
      <c r="Y120" s="29"/>
      <c r="Z120" s="29"/>
      <c r="AA120" s="29"/>
      <c r="AB120" s="29"/>
      <c r="AC120" s="29"/>
      <c r="AD120" s="29"/>
      <c r="AE120" s="29"/>
      <c r="AR120" s="165" t="s">
        <v>132</v>
      </c>
      <c r="AT120" s="165" t="s">
        <v>127</v>
      </c>
      <c r="AU120" s="165" t="s">
        <v>133</v>
      </c>
      <c r="AY120" s="16" t="s">
        <v>121</v>
      </c>
      <c r="BE120" s="166">
        <f>IF(N120="základní",J120,0)</f>
        <v>0</v>
      </c>
      <c r="BF120" s="166">
        <f>IF(N120="snížená",J120,0)</f>
        <v>4989.6099999999997</v>
      </c>
      <c r="BG120" s="166">
        <f>IF(N120="zákl. přenesená",J120,0)</f>
        <v>0</v>
      </c>
      <c r="BH120" s="166">
        <f>IF(N120="sníž. přenesená",J120,0)</f>
        <v>0</v>
      </c>
      <c r="BI120" s="166">
        <f>IF(N120="nulová",J120,0)</f>
        <v>0</v>
      </c>
      <c r="BJ120" s="16" t="s">
        <v>126</v>
      </c>
      <c r="BK120" s="166">
        <f>ROUND(I120*H120,2)</f>
        <v>4989.6099999999997</v>
      </c>
      <c r="BL120" s="16" t="s">
        <v>132</v>
      </c>
      <c r="BM120" s="165" t="s">
        <v>201</v>
      </c>
    </row>
    <row r="121" s="2" customFormat="1">
      <c r="A121" s="29"/>
      <c r="B121" s="154"/>
      <c r="C121" s="155" t="s">
        <v>202</v>
      </c>
      <c r="D121" s="155" t="s">
        <v>127</v>
      </c>
      <c r="E121" s="156" t="s">
        <v>203</v>
      </c>
      <c r="F121" s="157" t="s">
        <v>204</v>
      </c>
      <c r="G121" s="158" t="s">
        <v>130</v>
      </c>
      <c r="H121" s="159">
        <v>248.548</v>
      </c>
      <c r="I121" s="160">
        <v>49.200000000000003</v>
      </c>
      <c r="J121" s="160">
        <f>ROUND(I121*H121,2)</f>
        <v>12228.56</v>
      </c>
      <c r="K121" s="157" t="s">
        <v>131</v>
      </c>
      <c r="L121" s="30"/>
      <c r="M121" s="161" t="s">
        <v>3</v>
      </c>
      <c r="N121" s="162" t="s">
        <v>40</v>
      </c>
      <c r="O121" s="163">
        <v>0.073999999999999996</v>
      </c>
      <c r="P121" s="163">
        <f>O121*H121</f>
        <v>18.392551999999998</v>
      </c>
      <c r="Q121" s="163">
        <v>0.00025999999999999998</v>
      </c>
      <c r="R121" s="163">
        <f>Q121*H121</f>
        <v>0.064622479999999996</v>
      </c>
      <c r="S121" s="163">
        <v>0</v>
      </c>
      <c r="T121" s="164">
        <f>S121*H121</f>
        <v>0</v>
      </c>
      <c r="U121" s="29"/>
      <c r="V121" s="29"/>
      <c r="W121" s="29"/>
      <c r="X121" s="29"/>
      <c r="Y121" s="29"/>
      <c r="Z121" s="29"/>
      <c r="AA121" s="29"/>
      <c r="AB121" s="29"/>
      <c r="AC121" s="29"/>
      <c r="AD121" s="29"/>
      <c r="AE121" s="29"/>
      <c r="AR121" s="165" t="s">
        <v>132</v>
      </c>
      <c r="AT121" s="165" t="s">
        <v>127</v>
      </c>
      <c r="AU121" s="165" t="s">
        <v>133</v>
      </c>
      <c r="AY121" s="16" t="s">
        <v>121</v>
      </c>
      <c r="BE121" s="166">
        <f>IF(N121="základní",J121,0)</f>
        <v>0</v>
      </c>
      <c r="BF121" s="166">
        <f>IF(N121="snížená",J121,0)</f>
        <v>12228.56</v>
      </c>
      <c r="BG121" s="166">
        <f>IF(N121="zákl. přenesená",J121,0)</f>
        <v>0</v>
      </c>
      <c r="BH121" s="166">
        <f>IF(N121="sníž. přenesená",J121,0)</f>
        <v>0</v>
      </c>
      <c r="BI121" s="166">
        <f>IF(N121="nulová",J121,0)</f>
        <v>0</v>
      </c>
      <c r="BJ121" s="16" t="s">
        <v>126</v>
      </c>
      <c r="BK121" s="166">
        <f>ROUND(I121*H121,2)</f>
        <v>12228.56</v>
      </c>
      <c r="BL121" s="16" t="s">
        <v>132</v>
      </c>
      <c r="BM121" s="165" t="s">
        <v>205</v>
      </c>
    </row>
    <row r="122" s="2" customFormat="1" ht="44.25" customHeight="1">
      <c r="A122" s="29"/>
      <c r="B122" s="154"/>
      <c r="C122" s="155" t="s">
        <v>206</v>
      </c>
      <c r="D122" s="155" t="s">
        <v>127</v>
      </c>
      <c r="E122" s="156" t="s">
        <v>207</v>
      </c>
      <c r="F122" s="157" t="s">
        <v>208</v>
      </c>
      <c r="G122" s="158" t="s">
        <v>130</v>
      </c>
      <c r="H122" s="159">
        <v>38.948</v>
      </c>
      <c r="I122" s="160">
        <v>595</v>
      </c>
      <c r="J122" s="160">
        <f>ROUND(I122*H122,2)</f>
        <v>23174.060000000001</v>
      </c>
      <c r="K122" s="157" t="s">
        <v>131</v>
      </c>
      <c r="L122" s="30"/>
      <c r="M122" s="161" t="s">
        <v>3</v>
      </c>
      <c r="N122" s="162" t="s">
        <v>40</v>
      </c>
      <c r="O122" s="163">
        <v>1.02</v>
      </c>
      <c r="P122" s="163">
        <f>O122*H122</f>
        <v>39.726959999999998</v>
      </c>
      <c r="Q122" s="163">
        <v>0.0092700000000000005</v>
      </c>
      <c r="R122" s="163">
        <f>Q122*H122</f>
        <v>0.36104796</v>
      </c>
      <c r="S122" s="163">
        <v>0</v>
      </c>
      <c r="T122" s="164">
        <f>S122*H122</f>
        <v>0</v>
      </c>
      <c r="U122" s="29"/>
      <c r="V122" s="29"/>
      <c r="W122" s="29"/>
      <c r="X122" s="29"/>
      <c r="Y122" s="29"/>
      <c r="Z122" s="29"/>
      <c r="AA122" s="29"/>
      <c r="AB122" s="29"/>
      <c r="AC122" s="29"/>
      <c r="AD122" s="29"/>
      <c r="AE122" s="29"/>
      <c r="AR122" s="165" t="s">
        <v>132</v>
      </c>
      <c r="AT122" s="165" t="s">
        <v>127</v>
      </c>
      <c r="AU122" s="165" t="s">
        <v>133</v>
      </c>
      <c r="AY122" s="16" t="s">
        <v>121</v>
      </c>
      <c r="BE122" s="166">
        <f>IF(N122="základní",J122,0)</f>
        <v>0</v>
      </c>
      <c r="BF122" s="166">
        <f>IF(N122="snížená",J122,0)</f>
        <v>23174.060000000001</v>
      </c>
      <c r="BG122" s="166">
        <f>IF(N122="zákl. přenesená",J122,0)</f>
        <v>0</v>
      </c>
      <c r="BH122" s="166">
        <f>IF(N122="sníž. přenesená",J122,0)</f>
        <v>0</v>
      </c>
      <c r="BI122" s="166">
        <f>IF(N122="nulová",J122,0)</f>
        <v>0</v>
      </c>
      <c r="BJ122" s="16" t="s">
        <v>126</v>
      </c>
      <c r="BK122" s="166">
        <f>ROUND(I122*H122,2)</f>
        <v>23174.060000000001</v>
      </c>
      <c r="BL122" s="16" t="s">
        <v>132</v>
      </c>
      <c r="BM122" s="165" t="s">
        <v>209</v>
      </c>
    </row>
    <row r="123" s="2" customFormat="1">
      <c r="A123" s="29"/>
      <c r="B123" s="154"/>
      <c r="C123" s="167" t="s">
        <v>8</v>
      </c>
      <c r="D123" s="167" t="s">
        <v>142</v>
      </c>
      <c r="E123" s="168" t="s">
        <v>210</v>
      </c>
      <c r="F123" s="169" t="s">
        <v>211</v>
      </c>
      <c r="G123" s="170" t="s">
        <v>130</v>
      </c>
      <c r="H123" s="171">
        <v>39.726999999999997</v>
      </c>
      <c r="I123" s="172">
        <v>199</v>
      </c>
      <c r="J123" s="172">
        <f>ROUND(I123*H123,2)</f>
        <v>7905.6700000000001</v>
      </c>
      <c r="K123" s="169" t="s">
        <v>3</v>
      </c>
      <c r="L123" s="173"/>
      <c r="M123" s="174" t="s">
        <v>3</v>
      </c>
      <c r="N123" s="175" t="s">
        <v>40</v>
      </c>
      <c r="O123" s="163">
        <v>0</v>
      </c>
      <c r="P123" s="163">
        <f>O123*H123</f>
        <v>0</v>
      </c>
      <c r="Q123" s="163">
        <v>0.0060000000000000001</v>
      </c>
      <c r="R123" s="163">
        <f>Q123*H123</f>
        <v>0.23836199999999999</v>
      </c>
      <c r="S123" s="163">
        <v>0</v>
      </c>
      <c r="T123" s="164">
        <f>S123*H123</f>
        <v>0</v>
      </c>
      <c r="U123" s="29"/>
      <c r="V123" s="29"/>
      <c r="W123" s="29"/>
      <c r="X123" s="29"/>
      <c r="Y123" s="29"/>
      <c r="Z123" s="29"/>
      <c r="AA123" s="29"/>
      <c r="AB123" s="29"/>
      <c r="AC123" s="29"/>
      <c r="AD123" s="29"/>
      <c r="AE123" s="29"/>
      <c r="AR123" s="165" t="s">
        <v>145</v>
      </c>
      <c r="AT123" s="165" t="s">
        <v>142</v>
      </c>
      <c r="AU123" s="165" t="s">
        <v>133</v>
      </c>
      <c r="AY123" s="16" t="s">
        <v>121</v>
      </c>
      <c r="BE123" s="166">
        <f>IF(N123="základní",J123,0)</f>
        <v>0</v>
      </c>
      <c r="BF123" s="166">
        <f>IF(N123="snížená",J123,0)</f>
        <v>7905.6700000000001</v>
      </c>
      <c r="BG123" s="166">
        <f>IF(N123="zákl. přenesená",J123,0)</f>
        <v>0</v>
      </c>
      <c r="BH123" s="166">
        <f>IF(N123="sníž. přenesená",J123,0)</f>
        <v>0</v>
      </c>
      <c r="BI123" s="166">
        <f>IF(N123="nulová",J123,0)</f>
        <v>0</v>
      </c>
      <c r="BJ123" s="16" t="s">
        <v>126</v>
      </c>
      <c r="BK123" s="166">
        <f>ROUND(I123*H123,2)</f>
        <v>7905.6700000000001</v>
      </c>
      <c r="BL123" s="16" t="s">
        <v>132</v>
      </c>
      <c r="BM123" s="165" t="s">
        <v>212</v>
      </c>
    </row>
    <row r="124" s="2" customFormat="1">
      <c r="A124" s="29"/>
      <c r="B124" s="154"/>
      <c r="C124" s="155" t="s">
        <v>213</v>
      </c>
      <c r="D124" s="155" t="s">
        <v>127</v>
      </c>
      <c r="E124" s="156" t="s">
        <v>214</v>
      </c>
      <c r="F124" s="157" t="s">
        <v>215</v>
      </c>
      <c r="G124" s="158" t="s">
        <v>130</v>
      </c>
      <c r="H124" s="159">
        <v>157.34999999999999</v>
      </c>
      <c r="I124" s="160">
        <v>611</v>
      </c>
      <c r="J124" s="160">
        <f>ROUND(I124*H124,2)</f>
        <v>96140.850000000006</v>
      </c>
      <c r="K124" s="157" t="s">
        <v>131</v>
      </c>
      <c r="L124" s="30"/>
      <c r="M124" s="161" t="s">
        <v>3</v>
      </c>
      <c r="N124" s="162" t="s">
        <v>40</v>
      </c>
      <c r="O124" s="163">
        <v>1.04</v>
      </c>
      <c r="P124" s="163">
        <f>O124*H124</f>
        <v>163.64400000000001</v>
      </c>
      <c r="Q124" s="163">
        <v>0.0093500000000000007</v>
      </c>
      <c r="R124" s="163">
        <f>Q124*H124</f>
        <v>1.4712225000000001</v>
      </c>
      <c r="S124" s="163">
        <v>0</v>
      </c>
      <c r="T124" s="164">
        <f>S124*H124</f>
        <v>0</v>
      </c>
      <c r="U124" s="29"/>
      <c r="V124" s="29"/>
      <c r="W124" s="29"/>
      <c r="X124" s="29"/>
      <c r="Y124" s="29"/>
      <c r="Z124" s="29"/>
      <c r="AA124" s="29"/>
      <c r="AB124" s="29"/>
      <c r="AC124" s="29"/>
      <c r="AD124" s="29"/>
      <c r="AE124" s="29"/>
      <c r="AR124" s="165" t="s">
        <v>132</v>
      </c>
      <c r="AT124" s="165" t="s">
        <v>127</v>
      </c>
      <c r="AU124" s="165" t="s">
        <v>133</v>
      </c>
      <c r="AY124" s="16" t="s">
        <v>121</v>
      </c>
      <c r="BE124" s="166">
        <f>IF(N124="základní",J124,0)</f>
        <v>0</v>
      </c>
      <c r="BF124" s="166">
        <f>IF(N124="snížená",J124,0)</f>
        <v>96140.850000000006</v>
      </c>
      <c r="BG124" s="166">
        <f>IF(N124="zákl. přenesená",J124,0)</f>
        <v>0</v>
      </c>
      <c r="BH124" s="166">
        <f>IF(N124="sníž. přenesená",J124,0)</f>
        <v>0</v>
      </c>
      <c r="BI124" s="166">
        <f>IF(N124="nulová",J124,0)</f>
        <v>0</v>
      </c>
      <c r="BJ124" s="16" t="s">
        <v>126</v>
      </c>
      <c r="BK124" s="166">
        <f>ROUND(I124*H124,2)</f>
        <v>96140.850000000006</v>
      </c>
      <c r="BL124" s="16" t="s">
        <v>132</v>
      </c>
      <c r="BM124" s="165" t="s">
        <v>216</v>
      </c>
    </row>
    <row r="125" s="2" customFormat="1">
      <c r="A125" s="29"/>
      <c r="B125" s="154"/>
      <c r="C125" s="167" t="s">
        <v>217</v>
      </c>
      <c r="D125" s="167" t="s">
        <v>142</v>
      </c>
      <c r="E125" s="168" t="s">
        <v>218</v>
      </c>
      <c r="F125" s="169" t="s">
        <v>219</v>
      </c>
      <c r="G125" s="170" t="s">
        <v>130</v>
      </c>
      <c r="H125" s="171">
        <v>160.49700000000001</v>
      </c>
      <c r="I125" s="172">
        <v>153</v>
      </c>
      <c r="J125" s="172">
        <f>ROUND(I125*H125,2)</f>
        <v>24556.040000000001</v>
      </c>
      <c r="K125" s="169" t="s">
        <v>131</v>
      </c>
      <c r="L125" s="173"/>
      <c r="M125" s="174" t="s">
        <v>3</v>
      </c>
      <c r="N125" s="175" t="s">
        <v>40</v>
      </c>
      <c r="O125" s="163">
        <v>0</v>
      </c>
      <c r="P125" s="163">
        <f>O125*H125</f>
        <v>0</v>
      </c>
      <c r="Q125" s="163">
        <v>0.0077499999999999999</v>
      </c>
      <c r="R125" s="163">
        <f>Q125*H125</f>
        <v>1.2438517500000001</v>
      </c>
      <c r="S125" s="163">
        <v>0</v>
      </c>
      <c r="T125" s="164">
        <f>S125*H125</f>
        <v>0</v>
      </c>
      <c r="U125" s="29"/>
      <c r="V125" s="29"/>
      <c r="W125" s="29"/>
      <c r="X125" s="29"/>
      <c r="Y125" s="29"/>
      <c r="Z125" s="29"/>
      <c r="AA125" s="29"/>
      <c r="AB125" s="29"/>
      <c r="AC125" s="29"/>
      <c r="AD125" s="29"/>
      <c r="AE125" s="29"/>
      <c r="AR125" s="165" t="s">
        <v>145</v>
      </c>
      <c r="AT125" s="165" t="s">
        <v>142</v>
      </c>
      <c r="AU125" s="165" t="s">
        <v>133</v>
      </c>
      <c r="AY125" s="16" t="s">
        <v>121</v>
      </c>
      <c r="BE125" s="166">
        <f>IF(N125="základní",J125,0)</f>
        <v>0</v>
      </c>
      <c r="BF125" s="166">
        <f>IF(N125="snížená",J125,0)</f>
        <v>24556.040000000001</v>
      </c>
      <c r="BG125" s="166">
        <f>IF(N125="zákl. přenesená",J125,0)</f>
        <v>0</v>
      </c>
      <c r="BH125" s="166">
        <f>IF(N125="sníž. přenesená",J125,0)</f>
        <v>0</v>
      </c>
      <c r="BI125" s="166">
        <f>IF(N125="nulová",J125,0)</f>
        <v>0</v>
      </c>
      <c r="BJ125" s="16" t="s">
        <v>126</v>
      </c>
      <c r="BK125" s="166">
        <f>ROUND(I125*H125,2)</f>
        <v>24556.040000000001</v>
      </c>
      <c r="BL125" s="16" t="s">
        <v>132</v>
      </c>
      <c r="BM125" s="165" t="s">
        <v>220</v>
      </c>
    </row>
    <row r="126" s="2" customFormat="1">
      <c r="A126" s="29"/>
      <c r="B126" s="154"/>
      <c r="C126" s="155" t="s">
        <v>221</v>
      </c>
      <c r="D126" s="155" t="s">
        <v>127</v>
      </c>
      <c r="E126" s="156" t="s">
        <v>222</v>
      </c>
      <c r="F126" s="157" t="s">
        <v>223</v>
      </c>
      <c r="G126" s="158" t="s">
        <v>130</v>
      </c>
      <c r="H126" s="159">
        <v>52.25</v>
      </c>
      <c r="I126" s="160">
        <v>674</v>
      </c>
      <c r="J126" s="160">
        <f>ROUND(I126*H126,2)</f>
        <v>35216.5</v>
      </c>
      <c r="K126" s="157" t="s">
        <v>131</v>
      </c>
      <c r="L126" s="30"/>
      <c r="M126" s="161" t="s">
        <v>3</v>
      </c>
      <c r="N126" s="162" t="s">
        <v>40</v>
      </c>
      <c r="O126" s="163">
        <v>1.0800000000000001</v>
      </c>
      <c r="P126" s="163">
        <f>O126*H126</f>
        <v>56.430000000000007</v>
      </c>
      <c r="Q126" s="163">
        <v>0.0095999999999999992</v>
      </c>
      <c r="R126" s="163">
        <f>Q126*H126</f>
        <v>0.50159999999999993</v>
      </c>
      <c r="S126" s="163">
        <v>0</v>
      </c>
      <c r="T126" s="164">
        <f>S126*H126</f>
        <v>0</v>
      </c>
      <c r="U126" s="29"/>
      <c r="V126" s="29"/>
      <c r="W126" s="29"/>
      <c r="X126" s="29"/>
      <c r="Y126" s="29"/>
      <c r="Z126" s="29"/>
      <c r="AA126" s="29"/>
      <c r="AB126" s="29"/>
      <c r="AC126" s="29"/>
      <c r="AD126" s="29"/>
      <c r="AE126" s="29"/>
      <c r="AR126" s="165" t="s">
        <v>132</v>
      </c>
      <c r="AT126" s="165" t="s">
        <v>127</v>
      </c>
      <c r="AU126" s="165" t="s">
        <v>133</v>
      </c>
      <c r="AY126" s="16" t="s">
        <v>121</v>
      </c>
      <c r="BE126" s="166">
        <f>IF(N126="základní",J126,0)</f>
        <v>0</v>
      </c>
      <c r="BF126" s="166">
        <f>IF(N126="snížená",J126,0)</f>
        <v>35216.5</v>
      </c>
      <c r="BG126" s="166">
        <f>IF(N126="zákl. přenesená",J126,0)</f>
        <v>0</v>
      </c>
      <c r="BH126" s="166">
        <f>IF(N126="sníž. přenesená",J126,0)</f>
        <v>0</v>
      </c>
      <c r="BI126" s="166">
        <f>IF(N126="nulová",J126,0)</f>
        <v>0</v>
      </c>
      <c r="BJ126" s="16" t="s">
        <v>126</v>
      </c>
      <c r="BK126" s="166">
        <f>ROUND(I126*H126,2)</f>
        <v>35216.5</v>
      </c>
      <c r="BL126" s="16" t="s">
        <v>132</v>
      </c>
      <c r="BM126" s="165" t="s">
        <v>224</v>
      </c>
    </row>
    <row r="127" s="2" customFormat="1">
      <c r="A127" s="29"/>
      <c r="B127" s="154"/>
      <c r="C127" s="167" t="s">
        <v>225</v>
      </c>
      <c r="D127" s="167" t="s">
        <v>142</v>
      </c>
      <c r="E127" s="168" t="s">
        <v>184</v>
      </c>
      <c r="F127" s="169" t="s">
        <v>185</v>
      </c>
      <c r="G127" s="170" t="s">
        <v>130</v>
      </c>
      <c r="H127" s="171">
        <v>53.295000000000002</v>
      </c>
      <c r="I127" s="172">
        <v>481</v>
      </c>
      <c r="J127" s="172">
        <f>ROUND(I127*H127,2)</f>
        <v>25634.900000000001</v>
      </c>
      <c r="K127" s="169" t="s">
        <v>131</v>
      </c>
      <c r="L127" s="173"/>
      <c r="M127" s="174" t="s">
        <v>3</v>
      </c>
      <c r="N127" s="175" t="s">
        <v>40</v>
      </c>
      <c r="O127" s="163">
        <v>0</v>
      </c>
      <c r="P127" s="163">
        <f>O127*H127</f>
        <v>0</v>
      </c>
      <c r="Q127" s="163">
        <v>0.017999999999999999</v>
      </c>
      <c r="R127" s="163">
        <f>Q127*H127</f>
        <v>0.95931</v>
      </c>
      <c r="S127" s="163">
        <v>0</v>
      </c>
      <c r="T127" s="164">
        <f>S127*H127</f>
        <v>0</v>
      </c>
      <c r="U127" s="29"/>
      <c r="V127" s="29"/>
      <c r="W127" s="29"/>
      <c r="X127" s="29"/>
      <c r="Y127" s="29"/>
      <c r="Z127" s="29"/>
      <c r="AA127" s="29"/>
      <c r="AB127" s="29"/>
      <c r="AC127" s="29"/>
      <c r="AD127" s="29"/>
      <c r="AE127" s="29"/>
      <c r="AR127" s="165" t="s">
        <v>145</v>
      </c>
      <c r="AT127" s="165" t="s">
        <v>142</v>
      </c>
      <c r="AU127" s="165" t="s">
        <v>133</v>
      </c>
      <c r="AY127" s="16" t="s">
        <v>121</v>
      </c>
      <c r="BE127" s="166">
        <f>IF(N127="základní",J127,0)</f>
        <v>0</v>
      </c>
      <c r="BF127" s="166">
        <f>IF(N127="snížená",J127,0)</f>
        <v>25634.900000000001</v>
      </c>
      <c r="BG127" s="166">
        <f>IF(N127="zákl. přenesená",J127,0)</f>
        <v>0</v>
      </c>
      <c r="BH127" s="166">
        <f>IF(N127="sníž. přenesená",J127,0)</f>
        <v>0</v>
      </c>
      <c r="BI127" s="166">
        <f>IF(N127="nulová",J127,0)</f>
        <v>0</v>
      </c>
      <c r="BJ127" s="16" t="s">
        <v>126</v>
      </c>
      <c r="BK127" s="166">
        <f>ROUND(I127*H127,2)</f>
        <v>25634.900000000001</v>
      </c>
      <c r="BL127" s="16" t="s">
        <v>132</v>
      </c>
      <c r="BM127" s="165" t="s">
        <v>226</v>
      </c>
    </row>
    <row r="128" s="2" customFormat="1" ht="55.5" customHeight="1">
      <c r="A128" s="29"/>
      <c r="B128" s="154"/>
      <c r="C128" s="155" t="s">
        <v>227</v>
      </c>
      <c r="D128" s="155" t="s">
        <v>127</v>
      </c>
      <c r="E128" s="156" t="s">
        <v>228</v>
      </c>
      <c r="F128" s="157" t="s">
        <v>229</v>
      </c>
      <c r="G128" s="158" t="s">
        <v>130</v>
      </c>
      <c r="H128" s="159">
        <v>248.548</v>
      </c>
      <c r="I128" s="160">
        <v>24.399999999999999</v>
      </c>
      <c r="J128" s="160">
        <f>ROUND(I128*H128,2)</f>
        <v>6064.5699999999997</v>
      </c>
      <c r="K128" s="157" t="s">
        <v>131</v>
      </c>
      <c r="L128" s="30"/>
      <c r="M128" s="161" t="s">
        <v>3</v>
      </c>
      <c r="N128" s="162" t="s">
        <v>40</v>
      </c>
      <c r="O128" s="163">
        <v>0.0080000000000000002</v>
      </c>
      <c r="P128" s="163">
        <f>O128*H128</f>
        <v>1.9883840000000002</v>
      </c>
      <c r="Q128" s="163">
        <v>6.0000000000000002E-05</v>
      </c>
      <c r="R128" s="163">
        <f>Q128*H128</f>
        <v>0.01491288</v>
      </c>
      <c r="S128" s="163">
        <v>0</v>
      </c>
      <c r="T128" s="164">
        <f>S128*H128</f>
        <v>0</v>
      </c>
      <c r="U128" s="29"/>
      <c r="V128" s="29"/>
      <c r="W128" s="29"/>
      <c r="X128" s="29"/>
      <c r="Y128" s="29"/>
      <c r="Z128" s="29"/>
      <c r="AA128" s="29"/>
      <c r="AB128" s="29"/>
      <c r="AC128" s="29"/>
      <c r="AD128" s="29"/>
      <c r="AE128" s="29"/>
      <c r="AR128" s="165" t="s">
        <v>132</v>
      </c>
      <c r="AT128" s="165" t="s">
        <v>127</v>
      </c>
      <c r="AU128" s="165" t="s">
        <v>133</v>
      </c>
      <c r="AY128" s="16" t="s">
        <v>121</v>
      </c>
      <c r="BE128" s="166">
        <f>IF(N128="základní",J128,0)</f>
        <v>0</v>
      </c>
      <c r="BF128" s="166">
        <f>IF(N128="snížená",J128,0)</f>
        <v>6064.5699999999997</v>
      </c>
      <c r="BG128" s="166">
        <f>IF(N128="zákl. přenesená",J128,0)</f>
        <v>0</v>
      </c>
      <c r="BH128" s="166">
        <f>IF(N128="sníž. přenesená",J128,0)</f>
        <v>0</v>
      </c>
      <c r="BI128" s="166">
        <f>IF(N128="nulová",J128,0)</f>
        <v>0</v>
      </c>
      <c r="BJ128" s="16" t="s">
        <v>126</v>
      </c>
      <c r="BK128" s="166">
        <f>ROUND(I128*H128,2)</f>
        <v>6064.5699999999997</v>
      </c>
      <c r="BL128" s="16" t="s">
        <v>132</v>
      </c>
      <c r="BM128" s="165" t="s">
        <v>230</v>
      </c>
    </row>
    <row r="129" s="2" customFormat="1" ht="55.5" customHeight="1">
      <c r="A129" s="29"/>
      <c r="B129" s="154"/>
      <c r="C129" s="155" t="s">
        <v>231</v>
      </c>
      <c r="D129" s="155" t="s">
        <v>127</v>
      </c>
      <c r="E129" s="156" t="s">
        <v>232</v>
      </c>
      <c r="F129" s="157" t="s">
        <v>233</v>
      </c>
      <c r="G129" s="158" t="s">
        <v>140</v>
      </c>
      <c r="H129" s="159">
        <v>148.80000000000001</v>
      </c>
      <c r="I129" s="160">
        <v>237</v>
      </c>
      <c r="J129" s="160">
        <f>ROUND(I129*H129,2)</f>
        <v>35265.599999999999</v>
      </c>
      <c r="K129" s="157" t="s">
        <v>131</v>
      </c>
      <c r="L129" s="30"/>
      <c r="M129" s="161" t="s">
        <v>3</v>
      </c>
      <c r="N129" s="162" t="s">
        <v>40</v>
      </c>
      <c r="O129" s="163">
        <v>0.39000000000000001</v>
      </c>
      <c r="P129" s="163">
        <f>O129*H129</f>
        <v>58.032000000000004</v>
      </c>
      <c r="Q129" s="163">
        <v>0.0033899999999999998</v>
      </c>
      <c r="R129" s="163">
        <f>Q129*H129</f>
        <v>0.50443199999999999</v>
      </c>
      <c r="S129" s="163">
        <v>0</v>
      </c>
      <c r="T129" s="164">
        <f>S129*H129</f>
        <v>0</v>
      </c>
      <c r="U129" s="29"/>
      <c r="V129" s="29"/>
      <c r="W129" s="29"/>
      <c r="X129" s="29"/>
      <c r="Y129" s="29"/>
      <c r="Z129" s="29"/>
      <c r="AA129" s="29"/>
      <c r="AB129" s="29"/>
      <c r="AC129" s="29"/>
      <c r="AD129" s="29"/>
      <c r="AE129" s="29"/>
      <c r="AR129" s="165" t="s">
        <v>132</v>
      </c>
      <c r="AT129" s="165" t="s">
        <v>127</v>
      </c>
      <c r="AU129" s="165" t="s">
        <v>133</v>
      </c>
      <c r="AY129" s="16" t="s">
        <v>121</v>
      </c>
      <c r="BE129" s="166">
        <f>IF(N129="základní",J129,0)</f>
        <v>0</v>
      </c>
      <c r="BF129" s="166">
        <f>IF(N129="snížená",J129,0)</f>
        <v>35265.599999999999</v>
      </c>
      <c r="BG129" s="166">
        <f>IF(N129="zákl. přenesená",J129,0)</f>
        <v>0</v>
      </c>
      <c r="BH129" s="166">
        <f>IF(N129="sníž. přenesená",J129,0)</f>
        <v>0</v>
      </c>
      <c r="BI129" s="166">
        <f>IF(N129="nulová",J129,0)</f>
        <v>0</v>
      </c>
      <c r="BJ129" s="16" t="s">
        <v>126</v>
      </c>
      <c r="BK129" s="166">
        <f>ROUND(I129*H129,2)</f>
        <v>35265.599999999999</v>
      </c>
      <c r="BL129" s="16" t="s">
        <v>132</v>
      </c>
      <c r="BM129" s="165" t="s">
        <v>234</v>
      </c>
    </row>
    <row r="130" s="2" customFormat="1" ht="16.5" customHeight="1">
      <c r="A130" s="29"/>
      <c r="B130" s="154"/>
      <c r="C130" s="167" t="s">
        <v>235</v>
      </c>
      <c r="D130" s="167" t="s">
        <v>142</v>
      </c>
      <c r="E130" s="168" t="s">
        <v>236</v>
      </c>
      <c r="F130" s="169" t="s">
        <v>237</v>
      </c>
      <c r="G130" s="170" t="s">
        <v>130</v>
      </c>
      <c r="H130" s="171">
        <v>49.103999999999999</v>
      </c>
      <c r="I130" s="172">
        <v>30.600000000000001</v>
      </c>
      <c r="J130" s="172">
        <f>ROUND(I130*H130,2)</f>
        <v>1502.5799999999999</v>
      </c>
      <c r="K130" s="169" t="s">
        <v>131</v>
      </c>
      <c r="L130" s="173"/>
      <c r="M130" s="174" t="s">
        <v>3</v>
      </c>
      <c r="N130" s="175" t="s">
        <v>40</v>
      </c>
      <c r="O130" s="163">
        <v>0</v>
      </c>
      <c r="P130" s="163">
        <f>O130*H130</f>
        <v>0</v>
      </c>
      <c r="Q130" s="163">
        <v>0.00051000000000000004</v>
      </c>
      <c r="R130" s="163">
        <f>Q130*H130</f>
        <v>0.025043040000000003</v>
      </c>
      <c r="S130" s="163">
        <v>0</v>
      </c>
      <c r="T130" s="164">
        <f>S130*H130</f>
        <v>0</v>
      </c>
      <c r="U130" s="29"/>
      <c r="V130" s="29"/>
      <c r="W130" s="29"/>
      <c r="X130" s="29"/>
      <c r="Y130" s="29"/>
      <c r="Z130" s="29"/>
      <c r="AA130" s="29"/>
      <c r="AB130" s="29"/>
      <c r="AC130" s="29"/>
      <c r="AD130" s="29"/>
      <c r="AE130" s="29"/>
      <c r="AR130" s="165" t="s">
        <v>145</v>
      </c>
      <c r="AT130" s="165" t="s">
        <v>142</v>
      </c>
      <c r="AU130" s="165" t="s">
        <v>133</v>
      </c>
      <c r="AY130" s="16" t="s">
        <v>121</v>
      </c>
      <c r="BE130" s="166">
        <f>IF(N130="základní",J130,0)</f>
        <v>0</v>
      </c>
      <c r="BF130" s="166">
        <f>IF(N130="snížená",J130,0)</f>
        <v>1502.5799999999999</v>
      </c>
      <c r="BG130" s="166">
        <f>IF(N130="zákl. přenesená",J130,0)</f>
        <v>0</v>
      </c>
      <c r="BH130" s="166">
        <f>IF(N130="sníž. přenesená",J130,0)</f>
        <v>0</v>
      </c>
      <c r="BI130" s="166">
        <f>IF(N130="nulová",J130,0)</f>
        <v>0</v>
      </c>
      <c r="BJ130" s="16" t="s">
        <v>126</v>
      </c>
      <c r="BK130" s="166">
        <f>ROUND(I130*H130,2)</f>
        <v>1502.5799999999999</v>
      </c>
      <c r="BL130" s="16" t="s">
        <v>132</v>
      </c>
      <c r="BM130" s="165" t="s">
        <v>238</v>
      </c>
    </row>
    <row r="131" s="2" customFormat="1" ht="55.5" customHeight="1">
      <c r="A131" s="29"/>
      <c r="B131" s="154"/>
      <c r="C131" s="155" t="s">
        <v>239</v>
      </c>
      <c r="D131" s="155" t="s">
        <v>127</v>
      </c>
      <c r="E131" s="156" t="s">
        <v>232</v>
      </c>
      <c r="F131" s="157" t="s">
        <v>233</v>
      </c>
      <c r="G131" s="158" t="s">
        <v>140</v>
      </c>
      <c r="H131" s="159">
        <v>70</v>
      </c>
      <c r="I131" s="160">
        <v>237</v>
      </c>
      <c r="J131" s="160">
        <f>ROUND(I131*H131,2)</f>
        <v>16590</v>
      </c>
      <c r="K131" s="157" t="s">
        <v>131</v>
      </c>
      <c r="L131" s="30"/>
      <c r="M131" s="161" t="s">
        <v>3</v>
      </c>
      <c r="N131" s="162" t="s">
        <v>40</v>
      </c>
      <c r="O131" s="163">
        <v>0.39000000000000001</v>
      </c>
      <c r="P131" s="163">
        <f>O131*H131</f>
        <v>27.300000000000001</v>
      </c>
      <c r="Q131" s="163">
        <v>0.0033899999999999998</v>
      </c>
      <c r="R131" s="163">
        <f>Q131*H131</f>
        <v>0.23729999999999998</v>
      </c>
      <c r="S131" s="163">
        <v>0</v>
      </c>
      <c r="T131" s="164">
        <f>S131*H131</f>
        <v>0</v>
      </c>
      <c r="U131" s="29"/>
      <c r="V131" s="29"/>
      <c r="W131" s="29"/>
      <c r="X131" s="29"/>
      <c r="Y131" s="29"/>
      <c r="Z131" s="29"/>
      <c r="AA131" s="29"/>
      <c r="AB131" s="29"/>
      <c r="AC131" s="29"/>
      <c r="AD131" s="29"/>
      <c r="AE131" s="29"/>
      <c r="AR131" s="165" t="s">
        <v>132</v>
      </c>
      <c r="AT131" s="165" t="s">
        <v>127</v>
      </c>
      <c r="AU131" s="165" t="s">
        <v>133</v>
      </c>
      <c r="AY131" s="16" t="s">
        <v>121</v>
      </c>
      <c r="BE131" s="166">
        <f>IF(N131="základní",J131,0)</f>
        <v>0</v>
      </c>
      <c r="BF131" s="166">
        <f>IF(N131="snížená",J131,0)</f>
        <v>16590</v>
      </c>
      <c r="BG131" s="166">
        <f>IF(N131="zákl. přenesená",J131,0)</f>
        <v>0</v>
      </c>
      <c r="BH131" s="166">
        <f>IF(N131="sníž. přenesená",J131,0)</f>
        <v>0</v>
      </c>
      <c r="BI131" s="166">
        <f>IF(N131="nulová",J131,0)</f>
        <v>0</v>
      </c>
      <c r="BJ131" s="16" t="s">
        <v>126</v>
      </c>
      <c r="BK131" s="166">
        <f>ROUND(I131*H131,2)</f>
        <v>16590</v>
      </c>
      <c r="BL131" s="16" t="s">
        <v>132</v>
      </c>
      <c r="BM131" s="165" t="s">
        <v>240</v>
      </c>
    </row>
    <row r="132" s="2" customFormat="1">
      <c r="A132" s="29"/>
      <c r="B132" s="154"/>
      <c r="C132" s="167" t="s">
        <v>241</v>
      </c>
      <c r="D132" s="167" t="s">
        <v>142</v>
      </c>
      <c r="E132" s="168" t="s">
        <v>242</v>
      </c>
      <c r="F132" s="169" t="s">
        <v>243</v>
      </c>
      <c r="G132" s="170" t="s">
        <v>130</v>
      </c>
      <c r="H132" s="171">
        <v>23.100000000000001</v>
      </c>
      <c r="I132" s="172">
        <v>81.799999999999997</v>
      </c>
      <c r="J132" s="172">
        <f>ROUND(I132*H132,2)</f>
        <v>1889.5799999999999</v>
      </c>
      <c r="K132" s="169" t="s">
        <v>131</v>
      </c>
      <c r="L132" s="173"/>
      <c r="M132" s="174" t="s">
        <v>3</v>
      </c>
      <c r="N132" s="175" t="s">
        <v>40</v>
      </c>
      <c r="O132" s="163">
        <v>0</v>
      </c>
      <c r="P132" s="163">
        <f>O132*H132</f>
        <v>0</v>
      </c>
      <c r="Q132" s="163">
        <v>0.00089999999999999998</v>
      </c>
      <c r="R132" s="163">
        <f>Q132*H132</f>
        <v>0.020789999999999999</v>
      </c>
      <c r="S132" s="163">
        <v>0</v>
      </c>
      <c r="T132" s="164">
        <f>S132*H132</f>
        <v>0</v>
      </c>
      <c r="U132" s="29"/>
      <c r="V132" s="29"/>
      <c r="W132" s="29"/>
      <c r="X132" s="29"/>
      <c r="Y132" s="29"/>
      <c r="Z132" s="29"/>
      <c r="AA132" s="29"/>
      <c r="AB132" s="29"/>
      <c r="AC132" s="29"/>
      <c r="AD132" s="29"/>
      <c r="AE132" s="29"/>
      <c r="AR132" s="165" t="s">
        <v>145</v>
      </c>
      <c r="AT132" s="165" t="s">
        <v>142</v>
      </c>
      <c r="AU132" s="165" t="s">
        <v>133</v>
      </c>
      <c r="AY132" s="16" t="s">
        <v>121</v>
      </c>
      <c r="BE132" s="166">
        <f>IF(N132="základní",J132,0)</f>
        <v>0</v>
      </c>
      <c r="BF132" s="166">
        <f>IF(N132="snížená",J132,0)</f>
        <v>1889.5799999999999</v>
      </c>
      <c r="BG132" s="166">
        <f>IF(N132="zákl. přenesená",J132,0)</f>
        <v>0</v>
      </c>
      <c r="BH132" s="166">
        <f>IF(N132="sníž. přenesená",J132,0)</f>
        <v>0</v>
      </c>
      <c r="BI132" s="166">
        <f>IF(N132="nulová",J132,0)</f>
        <v>0</v>
      </c>
      <c r="BJ132" s="16" t="s">
        <v>126</v>
      </c>
      <c r="BK132" s="166">
        <f>ROUND(I132*H132,2)</f>
        <v>1889.5799999999999</v>
      </c>
      <c r="BL132" s="16" t="s">
        <v>132</v>
      </c>
      <c r="BM132" s="165" t="s">
        <v>244</v>
      </c>
    </row>
    <row r="133" s="2" customFormat="1" ht="55.5" customHeight="1">
      <c r="A133" s="29"/>
      <c r="B133" s="154"/>
      <c r="C133" s="155" t="s">
        <v>245</v>
      </c>
      <c r="D133" s="155" t="s">
        <v>127</v>
      </c>
      <c r="E133" s="156" t="s">
        <v>246</v>
      </c>
      <c r="F133" s="157" t="s">
        <v>247</v>
      </c>
      <c r="G133" s="158" t="s">
        <v>130</v>
      </c>
      <c r="H133" s="159">
        <v>297.65199999999999</v>
      </c>
      <c r="I133" s="160">
        <v>490</v>
      </c>
      <c r="J133" s="160">
        <f>ROUND(I133*H133,2)</f>
        <v>145849.48000000001</v>
      </c>
      <c r="K133" s="157" t="s">
        <v>131</v>
      </c>
      <c r="L133" s="30"/>
      <c r="M133" s="161" t="s">
        <v>3</v>
      </c>
      <c r="N133" s="162" t="s">
        <v>40</v>
      </c>
      <c r="O133" s="163">
        <v>0.245</v>
      </c>
      <c r="P133" s="163">
        <f>O133*H133</f>
        <v>72.92474</v>
      </c>
      <c r="Q133" s="163">
        <v>0.0047800000000000004</v>
      </c>
      <c r="R133" s="163">
        <f>Q133*H133</f>
        <v>1.42277656</v>
      </c>
      <c r="S133" s="163">
        <v>0</v>
      </c>
      <c r="T133" s="164">
        <f>S133*H133</f>
        <v>0</v>
      </c>
      <c r="U133" s="29"/>
      <c r="V133" s="29"/>
      <c r="W133" s="29"/>
      <c r="X133" s="29"/>
      <c r="Y133" s="29"/>
      <c r="Z133" s="29"/>
      <c r="AA133" s="29"/>
      <c r="AB133" s="29"/>
      <c r="AC133" s="29"/>
      <c r="AD133" s="29"/>
      <c r="AE133" s="29"/>
      <c r="AR133" s="165" t="s">
        <v>132</v>
      </c>
      <c r="AT133" s="165" t="s">
        <v>127</v>
      </c>
      <c r="AU133" s="165" t="s">
        <v>133</v>
      </c>
      <c r="AY133" s="16" t="s">
        <v>121</v>
      </c>
      <c r="BE133" s="166">
        <f>IF(N133="základní",J133,0)</f>
        <v>0</v>
      </c>
      <c r="BF133" s="166">
        <f>IF(N133="snížená",J133,0)</f>
        <v>145849.48000000001</v>
      </c>
      <c r="BG133" s="166">
        <f>IF(N133="zákl. přenesená",J133,0)</f>
        <v>0</v>
      </c>
      <c r="BH133" s="166">
        <f>IF(N133="sníž. přenesená",J133,0)</f>
        <v>0</v>
      </c>
      <c r="BI133" s="166">
        <f>IF(N133="nulová",J133,0)</f>
        <v>0</v>
      </c>
      <c r="BJ133" s="16" t="s">
        <v>126</v>
      </c>
      <c r="BK133" s="166">
        <f>ROUND(I133*H133,2)</f>
        <v>145849.48000000001</v>
      </c>
      <c r="BL133" s="16" t="s">
        <v>132</v>
      </c>
      <c r="BM133" s="165" t="s">
        <v>248</v>
      </c>
    </row>
    <row r="134" s="2" customFormat="1" ht="44.25" customHeight="1">
      <c r="A134" s="29"/>
      <c r="B134" s="154"/>
      <c r="C134" s="155" t="s">
        <v>249</v>
      </c>
      <c r="D134" s="155" t="s">
        <v>127</v>
      </c>
      <c r="E134" s="156" t="s">
        <v>138</v>
      </c>
      <c r="F134" s="157" t="s">
        <v>139</v>
      </c>
      <c r="G134" s="158" t="s">
        <v>140</v>
      </c>
      <c r="H134" s="159">
        <v>436.25</v>
      </c>
      <c r="I134" s="160">
        <v>39.899999999999999</v>
      </c>
      <c r="J134" s="160">
        <f>ROUND(I134*H134,2)</f>
        <v>17406.380000000001</v>
      </c>
      <c r="K134" s="157" t="s">
        <v>131</v>
      </c>
      <c r="L134" s="30"/>
      <c r="M134" s="161" t="s">
        <v>3</v>
      </c>
      <c r="N134" s="162" t="s">
        <v>40</v>
      </c>
      <c r="O134" s="163">
        <v>0.11</v>
      </c>
      <c r="P134" s="163">
        <f>O134*H134</f>
        <v>47.987499999999997</v>
      </c>
      <c r="Q134" s="163">
        <v>0</v>
      </c>
      <c r="R134" s="163">
        <f>Q134*H134</f>
        <v>0</v>
      </c>
      <c r="S134" s="163">
        <v>0</v>
      </c>
      <c r="T134" s="164">
        <f>S134*H134</f>
        <v>0</v>
      </c>
      <c r="U134" s="29"/>
      <c r="V134" s="29"/>
      <c r="W134" s="29"/>
      <c r="X134" s="29"/>
      <c r="Y134" s="29"/>
      <c r="Z134" s="29"/>
      <c r="AA134" s="29"/>
      <c r="AB134" s="29"/>
      <c r="AC134" s="29"/>
      <c r="AD134" s="29"/>
      <c r="AE134" s="29"/>
      <c r="AR134" s="165" t="s">
        <v>132</v>
      </c>
      <c r="AT134" s="165" t="s">
        <v>127</v>
      </c>
      <c r="AU134" s="165" t="s">
        <v>133</v>
      </c>
      <c r="AY134" s="16" t="s">
        <v>121</v>
      </c>
      <c r="BE134" s="166">
        <f>IF(N134="základní",J134,0)</f>
        <v>0</v>
      </c>
      <c r="BF134" s="166">
        <f>IF(N134="snížená",J134,0)</f>
        <v>17406.380000000001</v>
      </c>
      <c r="BG134" s="166">
        <f>IF(N134="zákl. přenesená",J134,0)</f>
        <v>0</v>
      </c>
      <c r="BH134" s="166">
        <f>IF(N134="sníž. přenesená",J134,0)</f>
        <v>0</v>
      </c>
      <c r="BI134" s="166">
        <f>IF(N134="nulová",J134,0)</f>
        <v>0</v>
      </c>
      <c r="BJ134" s="16" t="s">
        <v>126</v>
      </c>
      <c r="BK134" s="166">
        <f>ROUND(I134*H134,2)</f>
        <v>17406.380000000001</v>
      </c>
      <c r="BL134" s="16" t="s">
        <v>132</v>
      </c>
      <c r="BM134" s="165" t="s">
        <v>250</v>
      </c>
    </row>
    <row r="135" s="2" customFormat="1" ht="16.5" customHeight="1">
      <c r="A135" s="29"/>
      <c r="B135" s="154"/>
      <c r="C135" s="167" t="s">
        <v>251</v>
      </c>
      <c r="D135" s="167" t="s">
        <v>142</v>
      </c>
      <c r="E135" s="168" t="s">
        <v>143</v>
      </c>
      <c r="F135" s="169" t="s">
        <v>144</v>
      </c>
      <c r="G135" s="170" t="s">
        <v>140</v>
      </c>
      <c r="H135" s="171">
        <v>123.69</v>
      </c>
      <c r="I135" s="172">
        <v>29.199999999999999</v>
      </c>
      <c r="J135" s="172">
        <f>ROUND(I135*H135,2)</f>
        <v>3611.75</v>
      </c>
      <c r="K135" s="169" t="s">
        <v>131</v>
      </c>
      <c r="L135" s="173"/>
      <c r="M135" s="174" t="s">
        <v>3</v>
      </c>
      <c r="N135" s="175" t="s">
        <v>40</v>
      </c>
      <c r="O135" s="163">
        <v>0</v>
      </c>
      <c r="P135" s="163">
        <f>O135*H135</f>
        <v>0</v>
      </c>
      <c r="Q135" s="163">
        <v>0.00011</v>
      </c>
      <c r="R135" s="163">
        <f>Q135*H135</f>
        <v>0.013605900000000001</v>
      </c>
      <c r="S135" s="163">
        <v>0</v>
      </c>
      <c r="T135" s="164">
        <f>S135*H135</f>
        <v>0</v>
      </c>
      <c r="U135" s="29"/>
      <c r="V135" s="29"/>
      <c r="W135" s="29"/>
      <c r="X135" s="29"/>
      <c r="Y135" s="29"/>
      <c r="Z135" s="29"/>
      <c r="AA135" s="29"/>
      <c r="AB135" s="29"/>
      <c r="AC135" s="29"/>
      <c r="AD135" s="29"/>
      <c r="AE135" s="29"/>
      <c r="AR135" s="165" t="s">
        <v>145</v>
      </c>
      <c r="AT135" s="165" t="s">
        <v>142</v>
      </c>
      <c r="AU135" s="165" t="s">
        <v>133</v>
      </c>
      <c r="AY135" s="16" t="s">
        <v>121</v>
      </c>
      <c r="BE135" s="166">
        <f>IF(N135="základní",J135,0)</f>
        <v>0</v>
      </c>
      <c r="BF135" s="166">
        <f>IF(N135="snížená",J135,0)</f>
        <v>3611.75</v>
      </c>
      <c r="BG135" s="166">
        <f>IF(N135="zákl. přenesená",J135,0)</f>
        <v>0</v>
      </c>
      <c r="BH135" s="166">
        <f>IF(N135="sníž. přenesená",J135,0)</f>
        <v>0</v>
      </c>
      <c r="BI135" s="166">
        <f>IF(N135="nulová",J135,0)</f>
        <v>0</v>
      </c>
      <c r="BJ135" s="16" t="s">
        <v>126</v>
      </c>
      <c r="BK135" s="166">
        <f>ROUND(I135*H135,2)</f>
        <v>3611.75</v>
      </c>
      <c r="BL135" s="16" t="s">
        <v>132</v>
      </c>
      <c r="BM135" s="165" t="s">
        <v>252</v>
      </c>
    </row>
    <row r="136" s="2" customFormat="1" ht="16.5" customHeight="1">
      <c r="A136" s="29"/>
      <c r="B136" s="154"/>
      <c r="C136" s="167" t="s">
        <v>253</v>
      </c>
      <c r="D136" s="167" t="s">
        <v>142</v>
      </c>
      <c r="E136" s="168" t="s">
        <v>254</v>
      </c>
      <c r="F136" s="169" t="s">
        <v>255</v>
      </c>
      <c r="G136" s="170" t="s">
        <v>140</v>
      </c>
      <c r="H136" s="171">
        <v>334.37299999999999</v>
      </c>
      <c r="I136" s="172">
        <v>25</v>
      </c>
      <c r="J136" s="172">
        <f>ROUND(I136*H136,2)</f>
        <v>8359.3299999999999</v>
      </c>
      <c r="K136" s="169" t="s">
        <v>3</v>
      </c>
      <c r="L136" s="173"/>
      <c r="M136" s="174" t="s">
        <v>3</v>
      </c>
      <c r="N136" s="175" t="s">
        <v>40</v>
      </c>
      <c r="O136" s="163">
        <v>0</v>
      </c>
      <c r="P136" s="163">
        <f>O136*H136</f>
        <v>0</v>
      </c>
      <c r="Q136" s="163">
        <v>3.0000000000000001E-05</v>
      </c>
      <c r="R136" s="163">
        <f>Q136*H136</f>
        <v>0.010031190000000001</v>
      </c>
      <c r="S136" s="163">
        <v>0</v>
      </c>
      <c r="T136" s="164">
        <f>S136*H136</f>
        <v>0</v>
      </c>
      <c r="U136" s="29"/>
      <c r="V136" s="29"/>
      <c r="W136" s="29"/>
      <c r="X136" s="29"/>
      <c r="Y136" s="29"/>
      <c r="Z136" s="29"/>
      <c r="AA136" s="29"/>
      <c r="AB136" s="29"/>
      <c r="AC136" s="29"/>
      <c r="AD136" s="29"/>
      <c r="AE136" s="29"/>
      <c r="AR136" s="165" t="s">
        <v>145</v>
      </c>
      <c r="AT136" s="165" t="s">
        <v>142</v>
      </c>
      <c r="AU136" s="165" t="s">
        <v>133</v>
      </c>
      <c r="AY136" s="16" t="s">
        <v>121</v>
      </c>
      <c r="BE136" s="166">
        <f>IF(N136="základní",J136,0)</f>
        <v>0</v>
      </c>
      <c r="BF136" s="166">
        <f>IF(N136="snížená",J136,0)</f>
        <v>8359.3299999999999</v>
      </c>
      <c r="BG136" s="166">
        <f>IF(N136="zákl. přenesená",J136,0)</f>
        <v>0</v>
      </c>
      <c r="BH136" s="166">
        <f>IF(N136="sníž. přenesená",J136,0)</f>
        <v>0</v>
      </c>
      <c r="BI136" s="166">
        <f>IF(N136="nulová",J136,0)</f>
        <v>0</v>
      </c>
      <c r="BJ136" s="16" t="s">
        <v>126</v>
      </c>
      <c r="BK136" s="166">
        <f>ROUND(I136*H136,2)</f>
        <v>8359.3299999999999</v>
      </c>
      <c r="BL136" s="16" t="s">
        <v>132</v>
      </c>
      <c r="BM136" s="165" t="s">
        <v>256</v>
      </c>
    </row>
    <row r="137" s="2" customFormat="1" ht="55.5" customHeight="1">
      <c r="A137" s="29"/>
      <c r="B137" s="154"/>
      <c r="C137" s="155" t="s">
        <v>257</v>
      </c>
      <c r="D137" s="155" t="s">
        <v>127</v>
      </c>
      <c r="E137" s="156" t="s">
        <v>148</v>
      </c>
      <c r="F137" s="157" t="s">
        <v>149</v>
      </c>
      <c r="G137" s="158" t="s">
        <v>140</v>
      </c>
      <c r="H137" s="159">
        <v>161.55000000000001</v>
      </c>
      <c r="I137" s="160">
        <v>34.799999999999997</v>
      </c>
      <c r="J137" s="160">
        <f>ROUND(I137*H137,2)</f>
        <v>5621.9399999999996</v>
      </c>
      <c r="K137" s="157" t="s">
        <v>131</v>
      </c>
      <c r="L137" s="30"/>
      <c r="M137" s="161" t="s">
        <v>3</v>
      </c>
      <c r="N137" s="162" t="s">
        <v>40</v>
      </c>
      <c r="O137" s="163">
        <v>0.096000000000000002</v>
      </c>
      <c r="P137" s="163">
        <f>O137*H137</f>
        <v>15.508800000000001</v>
      </c>
      <c r="Q137" s="163">
        <v>0</v>
      </c>
      <c r="R137" s="163">
        <f>Q137*H137</f>
        <v>0</v>
      </c>
      <c r="S137" s="163">
        <v>0</v>
      </c>
      <c r="T137" s="164">
        <f>S137*H137</f>
        <v>0</v>
      </c>
      <c r="U137" s="29"/>
      <c r="V137" s="29"/>
      <c r="W137" s="29"/>
      <c r="X137" s="29"/>
      <c r="Y137" s="29"/>
      <c r="Z137" s="29"/>
      <c r="AA137" s="29"/>
      <c r="AB137" s="29"/>
      <c r="AC137" s="29"/>
      <c r="AD137" s="29"/>
      <c r="AE137" s="29"/>
      <c r="AR137" s="165" t="s">
        <v>132</v>
      </c>
      <c r="AT137" s="165" t="s">
        <v>127</v>
      </c>
      <c r="AU137" s="165" t="s">
        <v>133</v>
      </c>
      <c r="AY137" s="16" t="s">
        <v>121</v>
      </c>
      <c r="BE137" s="166">
        <f>IF(N137="základní",J137,0)</f>
        <v>0</v>
      </c>
      <c r="BF137" s="166">
        <f>IF(N137="snížená",J137,0)</f>
        <v>5621.9399999999996</v>
      </c>
      <c r="BG137" s="166">
        <f>IF(N137="zákl. přenesená",J137,0)</f>
        <v>0</v>
      </c>
      <c r="BH137" s="166">
        <f>IF(N137="sníž. přenesená",J137,0)</f>
        <v>0</v>
      </c>
      <c r="BI137" s="166">
        <f>IF(N137="nulová",J137,0)</f>
        <v>0</v>
      </c>
      <c r="BJ137" s="16" t="s">
        <v>126</v>
      </c>
      <c r="BK137" s="166">
        <f>ROUND(I137*H137,2)</f>
        <v>5621.9399999999996</v>
      </c>
      <c r="BL137" s="16" t="s">
        <v>132</v>
      </c>
      <c r="BM137" s="165" t="s">
        <v>258</v>
      </c>
    </row>
    <row r="138" s="2" customFormat="1">
      <c r="A138" s="29"/>
      <c r="B138" s="154"/>
      <c r="C138" s="167" t="s">
        <v>259</v>
      </c>
      <c r="D138" s="167" t="s">
        <v>142</v>
      </c>
      <c r="E138" s="168" t="s">
        <v>151</v>
      </c>
      <c r="F138" s="169" t="s">
        <v>152</v>
      </c>
      <c r="G138" s="170" t="s">
        <v>140</v>
      </c>
      <c r="H138" s="171">
        <v>169.62799999999999</v>
      </c>
      <c r="I138" s="172">
        <v>29.600000000000001</v>
      </c>
      <c r="J138" s="172">
        <f>ROUND(I138*H138,2)</f>
        <v>5020.9899999999998</v>
      </c>
      <c r="K138" s="169" t="s">
        <v>131</v>
      </c>
      <c r="L138" s="173"/>
      <c r="M138" s="174" t="s">
        <v>3</v>
      </c>
      <c r="N138" s="175" t="s">
        <v>40</v>
      </c>
      <c r="O138" s="163">
        <v>0</v>
      </c>
      <c r="P138" s="163">
        <f>O138*H138</f>
        <v>0</v>
      </c>
      <c r="Q138" s="163">
        <v>4.0000000000000003E-05</v>
      </c>
      <c r="R138" s="163">
        <f>Q138*H138</f>
        <v>0.0067851200000000004</v>
      </c>
      <c r="S138" s="163">
        <v>0</v>
      </c>
      <c r="T138" s="164">
        <f>S138*H138</f>
        <v>0</v>
      </c>
      <c r="U138" s="29"/>
      <c r="V138" s="29"/>
      <c r="W138" s="29"/>
      <c r="X138" s="29"/>
      <c r="Y138" s="29"/>
      <c r="Z138" s="29"/>
      <c r="AA138" s="29"/>
      <c r="AB138" s="29"/>
      <c r="AC138" s="29"/>
      <c r="AD138" s="29"/>
      <c r="AE138" s="29"/>
      <c r="AR138" s="165" t="s">
        <v>145</v>
      </c>
      <c r="AT138" s="165" t="s">
        <v>142</v>
      </c>
      <c r="AU138" s="165" t="s">
        <v>133</v>
      </c>
      <c r="AY138" s="16" t="s">
        <v>121</v>
      </c>
      <c r="BE138" s="166">
        <f>IF(N138="základní",J138,0)</f>
        <v>0</v>
      </c>
      <c r="BF138" s="166">
        <f>IF(N138="snížená",J138,0)</f>
        <v>5020.9899999999998</v>
      </c>
      <c r="BG138" s="166">
        <f>IF(N138="zákl. přenesená",J138,0)</f>
        <v>0</v>
      </c>
      <c r="BH138" s="166">
        <f>IF(N138="sníž. přenesená",J138,0)</f>
        <v>0</v>
      </c>
      <c r="BI138" s="166">
        <f>IF(N138="nulová",J138,0)</f>
        <v>0</v>
      </c>
      <c r="BJ138" s="16" t="s">
        <v>126</v>
      </c>
      <c r="BK138" s="166">
        <f>ROUND(I138*H138,2)</f>
        <v>5020.9899999999998</v>
      </c>
      <c r="BL138" s="16" t="s">
        <v>132</v>
      </c>
      <c r="BM138" s="165" t="s">
        <v>260</v>
      </c>
    </row>
    <row r="139" s="2" customFormat="1">
      <c r="A139" s="29"/>
      <c r="B139" s="154"/>
      <c r="C139" s="155" t="s">
        <v>261</v>
      </c>
      <c r="D139" s="155" t="s">
        <v>127</v>
      </c>
      <c r="E139" s="156" t="s">
        <v>262</v>
      </c>
      <c r="F139" s="157" t="s">
        <v>263</v>
      </c>
      <c r="G139" s="158" t="s">
        <v>140</v>
      </c>
      <c r="H139" s="159">
        <v>23.399999999999999</v>
      </c>
      <c r="I139" s="160">
        <v>119</v>
      </c>
      <c r="J139" s="160">
        <f>ROUND(I139*H139,2)</f>
        <v>2784.5999999999999</v>
      </c>
      <c r="K139" s="157" t="s">
        <v>131</v>
      </c>
      <c r="L139" s="30"/>
      <c r="M139" s="161" t="s">
        <v>3</v>
      </c>
      <c r="N139" s="162" t="s">
        <v>40</v>
      </c>
      <c r="O139" s="163">
        <v>0.23000000000000001</v>
      </c>
      <c r="P139" s="163">
        <f>O139*H139</f>
        <v>5.3819999999999997</v>
      </c>
      <c r="Q139" s="163">
        <v>3.0000000000000001E-05</v>
      </c>
      <c r="R139" s="163">
        <f>Q139*H139</f>
        <v>0.00070199999999999993</v>
      </c>
      <c r="S139" s="163">
        <v>0</v>
      </c>
      <c r="T139" s="164">
        <f>S139*H139</f>
        <v>0</v>
      </c>
      <c r="U139" s="29"/>
      <c r="V139" s="29"/>
      <c r="W139" s="29"/>
      <c r="X139" s="29"/>
      <c r="Y139" s="29"/>
      <c r="Z139" s="29"/>
      <c r="AA139" s="29"/>
      <c r="AB139" s="29"/>
      <c r="AC139" s="29"/>
      <c r="AD139" s="29"/>
      <c r="AE139" s="29"/>
      <c r="AR139" s="165" t="s">
        <v>132</v>
      </c>
      <c r="AT139" s="165" t="s">
        <v>127</v>
      </c>
      <c r="AU139" s="165" t="s">
        <v>133</v>
      </c>
      <c r="AY139" s="16" t="s">
        <v>121</v>
      </c>
      <c r="BE139" s="166">
        <f>IF(N139="základní",J139,0)</f>
        <v>0</v>
      </c>
      <c r="BF139" s="166">
        <f>IF(N139="snížená",J139,0)</f>
        <v>2784.5999999999999</v>
      </c>
      <c r="BG139" s="166">
        <f>IF(N139="zákl. přenesená",J139,0)</f>
        <v>0</v>
      </c>
      <c r="BH139" s="166">
        <f>IF(N139="sníž. přenesená",J139,0)</f>
        <v>0</v>
      </c>
      <c r="BI139" s="166">
        <f>IF(N139="nulová",J139,0)</f>
        <v>0</v>
      </c>
      <c r="BJ139" s="16" t="s">
        <v>126</v>
      </c>
      <c r="BK139" s="166">
        <f>ROUND(I139*H139,2)</f>
        <v>2784.5999999999999</v>
      </c>
      <c r="BL139" s="16" t="s">
        <v>132</v>
      </c>
      <c r="BM139" s="165" t="s">
        <v>264</v>
      </c>
    </row>
    <row r="140" s="2" customFormat="1">
      <c r="A140" s="29"/>
      <c r="B140" s="154"/>
      <c r="C140" s="167" t="s">
        <v>265</v>
      </c>
      <c r="D140" s="167" t="s">
        <v>142</v>
      </c>
      <c r="E140" s="168" t="s">
        <v>266</v>
      </c>
      <c r="F140" s="169" t="s">
        <v>267</v>
      </c>
      <c r="G140" s="170" t="s">
        <v>140</v>
      </c>
      <c r="H140" s="171">
        <v>24.57</v>
      </c>
      <c r="I140" s="172">
        <v>86.400000000000006</v>
      </c>
      <c r="J140" s="172">
        <f>ROUND(I140*H140,2)</f>
        <v>2122.8499999999999</v>
      </c>
      <c r="K140" s="169" t="s">
        <v>131</v>
      </c>
      <c r="L140" s="173"/>
      <c r="M140" s="174" t="s">
        <v>3</v>
      </c>
      <c r="N140" s="175" t="s">
        <v>40</v>
      </c>
      <c r="O140" s="163">
        <v>0</v>
      </c>
      <c r="P140" s="163">
        <f>O140*H140</f>
        <v>0</v>
      </c>
      <c r="Q140" s="163">
        <v>0.00059999999999999995</v>
      </c>
      <c r="R140" s="163">
        <f>Q140*H140</f>
        <v>0.014741999999999998</v>
      </c>
      <c r="S140" s="163">
        <v>0</v>
      </c>
      <c r="T140" s="164">
        <f>S140*H140</f>
        <v>0</v>
      </c>
      <c r="U140" s="29"/>
      <c r="V140" s="29"/>
      <c r="W140" s="29"/>
      <c r="X140" s="29"/>
      <c r="Y140" s="29"/>
      <c r="Z140" s="29"/>
      <c r="AA140" s="29"/>
      <c r="AB140" s="29"/>
      <c r="AC140" s="29"/>
      <c r="AD140" s="29"/>
      <c r="AE140" s="29"/>
      <c r="AR140" s="165" t="s">
        <v>145</v>
      </c>
      <c r="AT140" s="165" t="s">
        <v>142</v>
      </c>
      <c r="AU140" s="165" t="s">
        <v>133</v>
      </c>
      <c r="AY140" s="16" t="s">
        <v>121</v>
      </c>
      <c r="BE140" s="166">
        <f>IF(N140="základní",J140,0)</f>
        <v>0</v>
      </c>
      <c r="BF140" s="166">
        <f>IF(N140="snížená",J140,0)</f>
        <v>2122.8499999999999</v>
      </c>
      <c r="BG140" s="166">
        <f>IF(N140="zákl. přenesená",J140,0)</f>
        <v>0</v>
      </c>
      <c r="BH140" s="166">
        <f>IF(N140="sníž. přenesená",J140,0)</f>
        <v>0</v>
      </c>
      <c r="BI140" s="166">
        <f>IF(N140="nulová",J140,0)</f>
        <v>0</v>
      </c>
      <c r="BJ140" s="16" t="s">
        <v>126</v>
      </c>
      <c r="BK140" s="166">
        <f>ROUND(I140*H140,2)</f>
        <v>2122.8499999999999</v>
      </c>
      <c r="BL140" s="16" t="s">
        <v>132</v>
      </c>
      <c r="BM140" s="165" t="s">
        <v>268</v>
      </c>
    </row>
    <row r="141" s="2" customFormat="1">
      <c r="A141" s="29"/>
      <c r="B141" s="154"/>
      <c r="C141" s="155" t="s">
        <v>269</v>
      </c>
      <c r="D141" s="155" t="s">
        <v>127</v>
      </c>
      <c r="E141" s="156" t="s">
        <v>270</v>
      </c>
      <c r="F141" s="157" t="s">
        <v>271</v>
      </c>
      <c r="G141" s="158" t="s">
        <v>140</v>
      </c>
      <c r="H141" s="159">
        <v>70</v>
      </c>
      <c r="I141" s="160">
        <v>50.799999999999997</v>
      </c>
      <c r="J141" s="160">
        <f>ROUND(I141*H141,2)</f>
        <v>3556</v>
      </c>
      <c r="K141" s="157" t="s">
        <v>131</v>
      </c>
      <c r="L141" s="30"/>
      <c r="M141" s="161" t="s">
        <v>3</v>
      </c>
      <c r="N141" s="162" t="s">
        <v>40</v>
      </c>
      <c r="O141" s="163">
        <v>0.14000000000000001</v>
      </c>
      <c r="P141" s="163">
        <f>O141*H141</f>
        <v>9.8000000000000007</v>
      </c>
      <c r="Q141" s="163">
        <v>0</v>
      </c>
      <c r="R141" s="163">
        <f>Q141*H141</f>
        <v>0</v>
      </c>
      <c r="S141" s="163">
        <v>0</v>
      </c>
      <c r="T141" s="164">
        <f>S141*H141</f>
        <v>0</v>
      </c>
      <c r="U141" s="29"/>
      <c r="V141" s="29"/>
      <c r="W141" s="29"/>
      <c r="X141" s="29"/>
      <c r="Y141" s="29"/>
      <c r="Z141" s="29"/>
      <c r="AA141" s="29"/>
      <c r="AB141" s="29"/>
      <c r="AC141" s="29"/>
      <c r="AD141" s="29"/>
      <c r="AE141" s="29"/>
      <c r="AR141" s="165" t="s">
        <v>132</v>
      </c>
      <c r="AT141" s="165" t="s">
        <v>127</v>
      </c>
      <c r="AU141" s="165" t="s">
        <v>133</v>
      </c>
      <c r="AY141" s="16" t="s">
        <v>121</v>
      </c>
      <c r="BE141" s="166">
        <f>IF(N141="základní",J141,0)</f>
        <v>0</v>
      </c>
      <c r="BF141" s="166">
        <f>IF(N141="snížená",J141,0)</f>
        <v>3556</v>
      </c>
      <c r="BG141" s="166">
        <f>IF(N141="zákl. přenesená",J141,0)</f>
        <v>0</v>
      </c>
      <c r="BH141" s="166">
        <f>IF(N141="sníž. přenesená",J141,0)</f>
        <v>0</v>
      </c>
      <c r="BI141" s="166">
        <f>IF(N141="nulová",J141,0)</f>
        <v>0</v>
      </c>
      <c r="BJ141" s="16" t="s">
        <v>126</v>
      </c>
      <c r="BK141" s="166">
        <f>ROUND(I141*H141,2)</f>
        <v>3556</v>
      </c>
      <c r="BL141" s="16" t="s">
        <v>132</v>
      </c>
      <c r="BM141" s="165" t="s">
        <v>272</v>
      </c>
    </row>
    <row r="142" s="2" customFormat="1">
      <c r="A142" s="29"/>
      <c r="B142" s="154"/>
      <c r="C142" s="167" t="s">
        <v>273</v>
      </c>
      <c r="D142" s="167" t="s">
        <v>142</v>
      </c>
      <c r="E142" s="168" t="s">
        <v>274</v>
      </c>
      <c r="F142" s="169" t="s">
        <v>275</v>
      </c>
      <c r="G142" s="170" t="s">
        <v>140</v>
      </c>
      <c r="H142" s="171">
        <v>73.5</v>
      </c>
      <c r="I142" s="172">
        <v>43.700000000000003</v>
      </c>
      <c r="J142" s="172">
        <f>ROUND(I142*H142,2)</f>
        <v>3211.9499999999998</v>
      </c>
      <c r="K142" s="169" t="s">
        <v>131</v>
      </c>
      <c r="L142" s="173"/>
      <c r="M142" s="174" t="s">
        <v>3</v>
      </c>
      <c r="N142" s="175" t="s">
        <v>40</v>
      </c>
      <c r="O142" s="163">
        <v>0</v>
      </c>
      <c r="P142" s="163">
        <f>O142*H142</f>
        <v>0</v>
      </c>
      <c r="Q142" s="163">
        <v>0.00020000000000000001</v>
      </c>
      <c r="R142" s="163">
        <f>Q142*H142</f>
        <v>0.014700000000000001</v>
      </c>
      <c r="S142" s="163">
        <v>0</v>
      </c>
      <c r="T142" s="164">
        <f>S142*H142</f>
        <v>0</v>
      </c>
      <c r="U142" s="29"/>
      <c r="V142" s="29"/>
      <c r="W142" s="29"/>
      <c r="X142" s="29"/>
      <c r="Y142" s="29"/>
      <c r="Z142" s="29"/>
      <c r="AA142" s="29"/>
      <c r="AB142" s="29"/>
      <c r="AC142" s="29"/>
      <c r="AD142" s="29"/>
      <c r="AE142" s="29"/>
      <c r="AR142" s="165" t="s">
        <v>145</v>
      </c>
      <c r="AT142" s="165" t="s">
        <v>142</v>
      </c>
      <c r="AU142" s="165" t="s">
        <v>133</v>
      </c>
      <c r="AY142" s="16" t="s">
        <v>121</v>
      </c>
      <c r="BE142" s="166">
        <f>IF(N142="základní",J142,0)</f>
        <v>0</v>
      </c>
      <c r="BF142" s="166">
        <f>IF(N142="snížená",J142,0)</f>
        <v>3211.9499999999998</v>
      </c>
      <c r="BG142" s="166">
        <f>IF(N142="zákl. přenesená",J142,0)</f>
        <v>0</v>
      </c>
      <c r="BH142" s="166">
        <f>IF(N142="sníž. přenesená",J142,0)</f>
        <v>0</v>
      </c>
      <c r="BI142" s="166">
        <f>IF(N142="nulová",J142,0)</f>
        <v>0</v>
      </c>
      <c r="BJ142" s="16" t="s">
        <v>126</v>
      </c>
      <c r="BK142" s="166">
        <f>ROUND(I142*H142,2)</f>
        <v>3211.9499999999998</v>
      </c>
      <c r="BL142" s="16" t="s">
        <v>132</v>
      </c>
      <c r="BM142" s="165" t="s">
        <v>276</v>
      </c>
    </row>
    <row r="143" s="2" customFormat="1">
      <c r="A143" s="29"/>
      <c r="B143" s="154"/>
      <c r="C143" s="155" t="s">
        <v>277</v>
      </c>
      <c r="D143" s="155" t="s">
        <v>127</v>
      </c>
      <c r="E143" s="156" t="s">
        <v>155</v>
      </c>
      <c r="F143" s="157" t="s">
        <v>156</v>
      </c>
      <c r="G143" s="158" t="s">
        <v>130</v>
      </c>
      <c r="H143" s="159">
        <v>88.650000000000006</v>
      </c>
      <c r="I143" s="160">
        <v>19.100000000000001</v>
      </c>
      <c r="J143" s="160">
        <f>ROUND(I143*H143,2)</f>
        <v>1693.22</v>
      </c>
      <c r="K143" s="157" t="s">
        <v>131</v>
      </c>
      <c r="L143" s="30"/>
      <c r="M143" s="161" t="s">
        <v>3</v>
      </c>
      <c r="N143" s="162" t="s">
        <v>40</v>
      </c>
      <c r="O143" s="163">
        <v>0.040000000000000001</v>
      </c>
      <c r="P143" s="163">
        <f>O143*H143</f>
        <v>3.5460000000000003</v>
      </c>
      <c r="Q143" s="163">
        <v>0</v>
      </c>
      <c r="R143" s="163">
        <f>Q143*H143</f>
        <v>0</v>
      </c>
      <c r="S143" s="163">
        <v>0</v>
      </c>
      <c r="T143" s="164">
        <f>S143*H143</f>
        <v>0</v>
      </c>
      <c r="U143" s="29"/>
      <c r="V143" s="29"/>
      <c r="W143" s="29"/>
      <c r="X143" s="29"/>
      <c r="Y143" s="29"/>
      <c r="Z143" s="29"/>
      <c r="AA143" s="29"/>
      <c r="AB143" s="29"/>
      <c r="AC143" s="29"/>
      <c r="AD143" s="29"/>
      <c r="AE143" s="29"/>
      <c r="AR143" s="165" t="s">
        <v>132</v>
      </c>
      <c r="AT143" s="165" t="s">
        <v>127</v>
      </c>
      <c r="AU143" s="165" t="s">
        <v>133</v>
      </c>
      <c r="AY143" s="16" t="s">
        <v>121</v>
      </c>
      <c r="BE143" s="166">
        <f>IF(N143="základní",J143,0)</f>
        <v>0</v>
      </c>
      <c r="BF143" s="166">
        <f>IF(N143="snížená",J143,0)</f>
        <v>1693.22</v>
      </c>
      <c r="BG143" s="166">
        <f>IF(N143="zákl. přenesená",J143,0)</f>
        <v>0</v>
      </c>
      <c r="BH143" s="166">
        <f>IF(N143="sníž. přenesená",J143,0)</f>
        <v>0</v>
      </c>
      <c r="BI143" s="166">
        <f>IF(N143="nulová",J143,0)</f>
        <v>0</v>
      </c>
      <c r="BJ143" s="16" t="s">
        <v>126</v>
      </c>
      <c r="BK143" s="166">
        <f>ROUND(I143*H143,2)</f>
        <v>1693.22</v>
      </c>
      <c r="BL143" s="16" t="s">
        <v>132</v>
      </c>
      <c r="BM143" s="165" t="s">
        <v>278</v>
      </c>
    </row>
    <row r="144" s="2" customFormat="1" ht="21.75" customHeight="1">
      <c r="A144" s="29"/>
      <c r="B144" s="154"/>
      <c r="C144" s="155" t="s">
        <v>279</v>
      </c>
      <c r="D144" s="155" t="s">
        <v>127</v>
      </c>
      <c r="E144" s="156" t="s">
        <v>280</v>
      </c>
      <c r="F144" s="157" t="s">
        <v>281</v>
      </c>
      <c r="G144" s="158" t="s">
        <v>130</v>
      </c>
      <c r="H144" s="159">
        <v>442.67200000000003</v>
      </c>
      <c r="I144" s="160">
        <v>5</v>
      </c>
      <c r="J144" s="160">
        <f>ROUND(I144*H144,2)</f>
        <v>2213.3600000000001</v>
      </c>
      <c r="K144" s="157" t="s">
        <v>3</v>
      </c>
      <c r="L144" s="30"/>
      <c r="M144" s="161" t="s">
        <v>3</v>
      </c>
      <c r="N144" s="162" t="s">
        <v>40</v>
      </c>
      <c r="O144" s="163">
        <v>0</v>
      </c>
      <c r="P144" s="163">
        <f>O144*H144</f>
        <v>0</v>
      </c>
      <c r="Q144" s="163">
        <v>0</v>
      </c>
      <c r="R144" s="163">
        <f>Q144*H144</f>
        <v>0</v>
      </c>
      <c r="S144" s="163">
        <v>0</v>
      </c>
      <c r="T144" s="164">
        <f>S144*H144</f>
        <v>0</v>
      </c>
      <c r="U144" s="29"/>
      <c r="V144" s="29"/>
      <c r="W144" s="29"/>
      <c r="X144" s="29"/>
      <c r="Y144" s="29"/>
      <c r="Z144" s="29"/>
      <c r="AA144" s="29"/>
      <c r="AB144" s="29"/>
      <c r="AC144" s="29"/>
      <c r="AD144" s="29"/>
      <c r="AE144" s="29"/>
      <c r="AR144" s="165" t="s">
        <v>132</v>
      </c>
      <c r="AT144" s="165" t="s">
        <v>127</v>
      </c>
      <c r="AU144" s="165" t="s">
        <v>133</v>
      </c>
      <c r="AY144" s="16" t="s">
        <v>121</v>
      </c>
      <c r="BE144" s="166">
        <f>IF(N144="základní",J144,0)</f>
        <v>0</v>
      </c>
      <c r="BF144" s="166">
        <f>IF(N144="snížená",J144,0)</f>
        <v>2213.3600000000001</v>
      </c>
      <c r="BG144" s="166">
        <f>IF(N144="zákl. přenesená",J144,0)</f>
        <v>0</v>
      </c>
      <c r="BH144" s="166">
        <f>IF(N144="sníž. přenesená",J144,0)</f>
        <v>0</v>
      </c>
      <c r="BI144" s="166">
        <f>IF(N144="nulová",J144,0)</f>
        <v>0</v>
      </c>
      <c r="BJ144" s="16" t="s">
        <v>126</v>
      </c>
      <c r="BK144" s="166">
        <f>ROUND(I144*H144,2)</f>
        <v>2213.3600000000001</v>
      </c>
      <c r="BL144" s="16" t="s">
        <v>132</v>
      </c>
      <c r="BM144" s="165" t="s">
        <v>282</v>
      </c>
    </row>
    <row r="145" s="2" customFormat="1">
      <c r="A145" s="29"/>
      <c r="B145" s="154"/>
      <c r="C145" s="155" t="s">
        <v>283</v>
      </c>
      <c r="D145" s="155" t="s">
        <v>127</v>
      </c>
      <c r="E145" s="156" t="s">
        <v>284</v>
      </c>
      <c r="F145" s="157" t="s">
        <v>285</v>
      </c>
      <c r="G145" s="158" t="s">
        <v>130</v>
      </c>
      <c r="H145" s="159">
        <v>393.56799999999998</v>
      </c>
      <c r="I145" s="160">
        <v>40</v>
      </c>
      <c r="J145" s="160">
        <f>ROUND(I145*H145,2)</f>
        <v>15742.719999999999</v>
      </c>
      <c r="K145" s="157" t="s">
        <v>3</v>
      </c>
      <c r="L145" s="30"/>
      <c r="M145" s="161" t="s">
        <v>3</v>
      </c>
      <c r="N145" s="162" t="s">
        <v>40</v>
      </c>
      <c r="O145" s="163">
        <v>0</v>
      </c>
      <c r="P145" s="163">
        <f>O145*H145</f>
        <v>0</v>
      </c>
      <c r="Q145" s="163">
        <v>0</v>
      </c>
      <c r="R145" s="163">
        <f>Q145*H145</f>
        <v>0</v>
      </c>
      <c r="S145" s="163">
        <v>0</v>
      </c>
      <c r="T145" s="164">
        <f>S145*H145</f>
        <v>0</v>
      </c>
      <c r="U145" s="29"/>
      <c r="V145" s="29"/>
      <c r="W145" s="29"/>
      <c r="X145" s="29"/>
      <c r="Y145" s="29"/>
      <c r="Z145" s="29"/>
      <c r="AA145" s="29"/>
      <c r="AB145" s="29"/>
      <c r="AC145" s="29"/>
      <c r="AD145" s="29"/>
      <c r="AE145" s="29"/>
      <c r="AR145" s="165" t="s">
        <v>132</v>
      </c>
      <c r="AT145" s="165" t="s">
        <v>127</v>
      </c>
      <c r="AU145" s="165" t="s">
        <v>133</v>
      </c>
      <c r="AY145" s="16" t="s">
        <v>121</v>
      </c>
      <c r="BE145" s="166">
        <f>IF(N145="základní",J145,0)</f>
        <v>0</v>
      </c>
      <c r="BF145" s="166">
        <f>IF(N145="snížená",J145,0)</f>
        <v>15742.719999999999</v>
      </c>
      <c r="BG145" s="166">
        <f>IF(N145="zákl. přenesená",J145,0)</f>
        <v>0</v>
      </c>
      <c r="BH145" s="166">
        <f>IF(N145="sníž. přenesená",J145,0)</f>
        <v>0</v>
      </c>
      <c r="BI145" s="166">
        <f>IF(N145="nulová",J145,0)</f>
        <v>0</v>
      </c>
      <c r="BJ145" s="16" t="s">
        <v>126</v>
      </c>
      <c r="BK145" s="166">
        <f>ROUND(I145*H145,2)</f>
        <v>15742.719999999999</v>
      </c>
      <c r="BL145" s="16" t="s">
        <v>132</v>
      </c>
      <c r="BM145" s="165" t="s">
        <v>286</v>
      </c>
    </row>
    <row r="146" s="2" customFormat="1">
      <c r="A146" s="29"/>
      <c r="B146" s="154"/>
      <c r="C146" s="155" t="s">
        <v>287</v>
      </c>
      <c r="D146" s="155" t="s">
        <v>127</v>
      </c>
      <c r="E146" s="156" t="s">
        <v>288</v>
      </c>
      <c r="F146" s="157" t="s">
        <v>289</v>
      </c>
      <c r="G146" s="158" t="s">
        <v>130</v>
      </c>
      <c r="H146" s="159">
        <v>39.356999999999999</v>
      </c>
      <c r="I146" s="160">
        <v>50</v>
      </c>
      <c r="J146" s="160">
        <f>ROUND(I146*H146,2)</f>
        <v>1967.8499999999999</v>
      </c>
      <c r="K146" s="157" t="s">
        <v>3</v>
      </c>
      <c r="L146" s="30"/>
      <c r="M146" s="161" t="s">
        <v>3</v>
      </c>
      <c r="N146" s="162" t="s">
        <v>40</v>
      </c>
      <c r="O146" s="163">
        <v>0</v>
      </c>
      <c r="P146" s="163">
        <f>O146*H146</f>
        <v>0</v>
      </c>
      <c r="Q146" s="163">
        <v>0</v>
      </c>
      <c r="R146" s="163">
        <f>Q146*H146</f>
        <v>0</v>
      </c>
      <c r="S146" s="163">
        <v>0</v>
      </c>
      <c r="T146" s="164">
        <f>S146*H146</f>
        <v>0</v>
      </c>
      <c r="U146" s="29"/>
      <c r="V146" s="29"/>
      <c r="W146" s="29"/>
      <c r="X146" s="29"/>
      <c r="Y146" s="29"/>
      <c r="Z146" s="29"/>
      <c r="AA146" s="29"/>
      <c r="AB146" s="29"/>
      <c r="AC146" s="29"/>
      <c r="AD146" s="29"/>
      <c r="AE146" s="29"/>
      <c r="AR146" s="165" t="s">
        <v>132</v>
      </c>
      <c r="AT146" s="165" t="s">
        <v>127</v>
      </c>
      <c r="AU146" s="165" t="s">
        <v>133</v>
      </c>
      <c r="AY146" s="16" t="s">
        <v>121</v>
      </c>
      <c r="BE146" s="166">
        <f>IF(N146="základní",J146,0)</f>
        <v>0</v>
      </c>
      <c r="BF146" s="166">
        <f>IF(N146="snížená",J146,0)</f>
        <v>1967.8499999999999</v>
      </c>
      <c r="BG146" s="166">
        <f>IF(N146="zákl. přenesená",J146,0)</f>
        <v>0</v>
      </c>
      <c r="BH146" s="166">
        <f>IF(N146="sníž. přenesená",J146,0)</f>
        <v>0</v>
      </c>
      <c r="BI146" s="166">
        <f>IF(N146="nulová",J146,0)</f>
        <v>0</v>
      </c>
      <c r="BJ146" s="16" t="s">
        <v>126</v>
      </c>
      <c r="BK146" s="166">
        <f>ROUND(I146*H146,2)</f>
        <v>1967.8499999999999</v>
      </c>
      <c r="BL146" s="16" t="s">
        <v>132</v>
      </c>
      <c r="BM146" s="165" t="s">
        <v>290</v>
      </c>
    </row>
    <row r="147" s="12" customFormat="1" ht="22.8" customHeight="1">
      <c r="A147" s="12"/>
      <c r="B147" s="142"/>
      <c r="C147" s="12"/>
      <c r="D147" s="143" t="s">
        <v>67</v>
      </c>
      <c r="E147" s="152" t="s">
        <v>163</v>
      </c>
      <c r="F147" s="152" t="s">
        <v>291</v>
      </c>
      <c r="G147" s="12"/>
      <c r="H147" s="12"/>
      <c r="I147" s="12"/>
      <c r="J147" s="153">
        <f>BK147</f>
        <v>1002589.25</v>
      </c>
      <c r="K147" s="12"/>
      <c r="L147" s="142"/>
      <c r="M147" s="146"/>
      <c r="N147" s="147"/>
      <c r="O147" s="147"/>
      <c r="P147" s="148">
        <f>P148+P156+P160</f>
        <v>993.16014000000007</v>
      </c>
      <c r="Q147" s="147"/>
      <c r="R147" s="148">
        <f>R148+R156+R160</f>
        <v>0</v>
      </c>
      <c r="S147" s="147"/>
      <c r="T147" s="149">
        <f>T148+T156+T160</f>
        <v>5.41073</v>
      </c>
      <c r="U147" s="12"/>
      <c r="V147" s="12"/>
      <c r="W147" s="12"/>
      <c r="X147" s="12"/>
      <c r="Y147" s="12"/>
      <c r="Z147" s="12"/>
      <c r="AA147" s="12"/>
      <c r="AB147" s="12"/>
      <c r="AC147" s="12"/>
      <c r="AD147" s="12"/>
      <c r="AE147" s="12"/>
      <c r="AR147" s="143" t="s">
        <v>14</v>
      </c>
      <c r="AT147" s="150" t="s">
        <v>67</v>
      </c>
      <c r="AU147" s="150" t="s">
        <v>14</v>
      </c>
      <c r="AY147" s="143" t="s">
        <v>121</v>
      </c>
      <c r="BK147" s="151">
        <f>BK148+BK156+BK160</f>
        <v>1002589.25</v>
      </c>
    </row>
    <row r="148" s="12" customFormat="1" ht="20.88" customHeight="1">
      <c r="A148" s="12"/>
      <c r="B148" s="142"/>
      <c r="C148" s="12"/>
      <c r="D148" s="143" t="s">
        <v>67</v>
      </c>
      <c r="E148" s="152" t="s">
        <v>292</v>
      </c>
      <c r="F148" s="152" t="s">
        <v>293</v>
      </c>
      <c r="G148" s="12"/>
      <c r="H148" s="12"/>
      <c r="I148" s="12"/>
      <c r="J148" s="153">
        <f>BK148</f>
        <v>962652</v>
      </c>
      <c r="K148" s="12"/>
      <c r="L148" s="142"/>
      <c r="M148" s="146"/>
      <c r="N148" s="147"/>
      <c r="O148" s="147"/>
      <c r="P148" s="148">
        <f>SUM(P149:P155)</f>
        <v>941.80000000000007</v>
      </c>
      <c r="Q148" s="147"/>
      <c r="R148" s="148">
        <f>SUM(R149:R155)</f>
        <v>0</v>
      </c>
      <c r="S148" s="147"/>
      <c r="T148" s="149">
        <f>SUM(T149:T155)</f>
        <v>0</v>
      </c>
      <c r="U148" s="12"/>
      <c r="V148" s="12"/>
      <c r="W148" s="12"/>
      <c r="X148" s="12"/>
      <c r="Y148" s="12"/>
      <c r="Z148" s="12"/>
      <c r="AA148" s="12"/>
      <c r="AB148" s="12"/>
      <c r="AC148" s="12"/>
      <c r="AD148" s="12"/>
      <c r="AE148" s="12"/>
      <c r="AR148" s="143" t="s">
        <v>14</v>
      </c>
      <c r="AT148" s="150" t="s">
        <v>67</v>
      </c>
      <c r="AU148" s="150" t="s">
        <v>126</v>
      </c>
      <c r="AY148" s="143" t="s">
        <v>121</v>
      </c>
      <c r="BK148" s="151">
        <f>SUM(BK149:BK155)</f>
        <v>962652</v>
      </c>
    </row>
    <row r="149" s="2" customFormat="1" ht="44.25" customHeight="1">
      <c r="A149" s="29"/>
      <c r="B149" s="154"/>
      <c r="C149" s="155" t="s">
        <v>294</v>
      </c>
      <c r="D149" s="155" t="s">
        <v>127</v>
      </c>
      <c r="E149" s="156" t="s">
        <v>295</v>
      </c>
      <c r="F149" s="157" t="s">
        <v>296</v>
      </c>
      <c r="G149" s="158" t="s">
        <v>130</v>
      </c>
      <c r="H149" s="159">
        <v>3400</v>
      </c>
      <c r="I149" s="160">
        <v>50</v>
      </c>
      <c r="J149" s="160">
        <f>ROUND(I149*H149,2)</f>
        <v>170000</v>
      </c>
      <c r="K149" s="157" t="s">
        <v>131</v>
      </c>
      <c r="L149" s="30"/>
      <c r="M149" s="161" t="s">
        <v>3</v>
      </c>
      <c r="N149" s="162" t="s">
        <v>40</v>
      </c>
      <c r="O149" s="163">
        <v>0.119</v>
      </c>
      <c r="P149" s="163">
        <f>O149*H149</f>
        <v>404.59999999999997</v>
      </c>
      <c r="Q149" s="163">
        <v>0</v>
      </c>
      <c r="R149" s="163">
        <f>Q149*H149</f>
        <v>0</v>
      </c>
      <c r="S149" s="163">
        <v>0</v>
      </c>
      <c r="T149" s="164">
        <f>S149*H149</f>
        <v>0</v>
      </c>
      <c r="U149" s="29"/>
      <c r="V149" s="29"/>
      <c r="W149" s="29"/>
      <c r="X149" s="29"/>
      <c r="Y149" s="29"/>
      <c r="Z149" s="29"/>
      <c r="AA149" s="29"/>
      <c r="AB149" s="29"/>
      <c r="AC149" s="29"/>
      <c r="AD149" s="29"/>
      <c r="AE149" s="29"/>
      <c r="AR149" s="165" t="s">
        <v>132</v>
      </c>
      <c r="AT149" s="165" t="s">
        <v>127</v>
      </c>
      <c r="AU149" s="165" t="s">
        <v>133</v>
      </c>
      <c r="AY149" s="16" t="s">
        <v>121</v>
      </c>
      <c r="BE149" s="166">
        <f>IF(N149="základní",J149,0)</f>
        <v>0</v>
      </c>
      <c r="BF149" s="166">
        <f>IF(N149="snížená",J149,0)</f>
        <v>170000</v>
      </c>
      <c r="BG149" s="166">
        <f>IF(N149="zákl. přenesená",J149,0)</f>
        <v>0</v>
      </c>
      <c r="BH149" s="166">
        <f>IF(N149="sníž. přenesená",J149,0)</f>
        <v>0</v>
      </c>
      <c r="BI149" s="166">
        <f>IF(N149="nulová",J149,0)</f>
        <v>0</v>
      </c>
      <c r="BJ149" s="16" t="s">
        <v>126</v>
      </c>
      <c r="BK149" s="166">
        <f>ROUND(I149*H149,2)</f>
        <v>170000</v>
      </c>
      <c r="BL149" s="16" t="s">
        <v>132</v>
      </c>
      <c r="BM149" s="165" t="s">
        <v>297</v>
      </c>
    </row>
    <row r="150" s="2" customFormat="1" ht="55.5" customHeight="1">
      <c r="A150" s="29"/>
      <c r="B150" s="154"/>
      <c r="C150" s="155" t="s">
        <v>298</v>
      </c>
      <c r="D150" s="155" t="s">
        <v>127</v>
      </c>
      <c r="E150" s="156" t="s">
        <v>299</v>
      </c>
      <c r="F150" s="157" t="s">
        <v>300</v>
      </c>
      <c r="G150" s="158" t="s">
        <v>130</v>
      </c>
      <c r="H150" s="159">
        <v>210800</v>
      </c>
      <c r="I150" s="160">
        <v>1.8300000000000001</v>
      </c>
      <c r="J150" s="160">
        <f>ROUND(I150*H150,2)</f>
        <v>385764</v>
      </c>
      <c r="K150" s="157" t="s">
        <v>131</v>
      </c>
      <c r="L150" s="30"/>
      <c r="M150" s="161" t="s">
        <v>3</v>
      </c>
      <c r="N150" s="162" t="s">
        <v>40</v>
      </c>
      <c r="O150" s="163">
        <v>0</v>
      </c>
      <c r="P150" s="163">
        <f>O150*H150</f>
        <v>0</v>
      </c>
      <c r="Q150" s="163">
        <v>0</v>
      </c>
      <c r="R150" s="163">
        <f>Q150*H150</f>
        <v>0</v>
      </c>
      <c r="S150" s="163">
        <v>0</v>
      </c>
      <c r="T150" s="164">
        <f>S150*H150</f>
        <v>0</v>
      </c>
      <c r="U150" s="29"/>
      <c r="V150" s="29"/>
      <c r="W150" s="29"/>
      <c r="X150" s="29"/>
      <c r="Y150" s="29"/>
      <c r="Z150" s="29"/>
      <c r="AA150" s="29"/>
      <c r="AB150" s="29"/>
      <c r="AC150" s="29"/>
      <c r="AD150" s="29"/>
      <c r="AE150" s="29"/>
      <c r="AR150" s="165" t="s">
        <v>132</v>
      </c>
      <c r="AT150" s="165" t="s">
        <v>127</v>
      </c>
      <c r="AU150" s="165" t="s">
        <v>133</v>
      </c>
      <c r="AY150" s="16" t="s">
        <v>121</v>
      </c>
      <c r="BE150" s="166">
        <f>IF(N150="základní",J150,0)</f>
        <v>0</v>
      </c>
      <c r="BF150" s="166">
        <f>IF(N150="snížená",J150,0)</f>
        <v>385764</v>
      </c>
      <c r="BG150" s="166">
        <f>IF(N150="zákl. přenesená",J150,0)</f>
        <v>0</v>
      </c>
      <c r="BH150" s="166">
        <f>IF(N150="sníž. přenesená",J150,0)</f>
        <v>0</v>
      </c>
      <c r="BI150" s="166">
        <f>IF(N150="nulová",J150,0)</f>
        <v>0</v>
      </c>
      <c r="BJ150" s="16" t="s">
        <v>126</v>
      </c>
      <c r="BK150" s="166">
        <f>ROUND(I150*H150,2)</f>
        <v>385764</v>
      </c>
      <c r="BL150" s="16" t="s">
        <v>132</v>
      </c>
      <c r="BM150" s="165" t="s">
        <v>301</v>
      </c>
    </row>
    <row r="151" s="2" customFormat="1" ht="44.25" customHeight="1">
      <c r="A151" s="29"/>
      <c r="B151" s="154"/>
      <c r="C151" s="155" t="s">
        <v>302</v>
      </c>
      <c r="D151" s="155" t="s">
        <v>127</v>
      </c>
      <c r="E151" s="156" t="s">
        <v>303</v>
      </c>
      <c r="F151" s="157" t="s">
        <v>304</v>
      </c>
      <c r="G151" s="158" t="s">
        <v>130</v>
      </c>
      <c r="H151" s="159">
        <v>3400</v>
      </c>
      <c r="I151" s="160">
        <v>31.199999999999999</v>
      </c>
      <c r="J151" s="160">
        <f>ROUND(I151*H151,2)</f>
        <v>106080</v>
      </c>
      <c r="K151" s="157" t="s">
        <v>131</v>
      </c>
      <c r="L151" s="30"/>
      <c r="M151" s="161" t="s">
        <v>3</v>
      </c>
      <c r="N151" s="162" t="s">
        <v>40</v>
      </c>
      <c r="O151" s="163">
        <v>0.075999999999999998</v>
      </c>
      <c r="P151" s="163">
        <f>O151*H151</f>
        <v>258.39999999999998</v>
      </c>
      <c r="Q151" s="163">
        <v>0</v>
      </c>
      <c r="R151" s="163">
        <f>Q151*H151</f>
        <v>0</v>
      </c>
      <c r="S151" s="163">
        <v>0</v>
      </c>
      <c r="T151" s="164">
        <f>S151*H151</f>
        <v>0</v>
      </c>
      <c r="U151" s="29"/>
      <c r="V151" s="29"/>
      <c r="W151" s="29"/>
      <c r="X151" s="29"/>
      <c r="Y151" s="29"/>
      <c r="Z151" s="29"/>
      <c r="AA151" s="29"/>
      <c r="AB151" s="29"/>
      <c r="AC151" s="29"/>
      <c r="AD151" s="29"/>
      <c r="AE151" s="29"/>
      <c r="AR151" s="165" t="s">
        <v>132</v>
      </c>
      <c r="AT151" s="165" t="s">
        <v>127</v>
      </c>
      <c r="AU151" s="165" t="s">
        <v>133</v>
      </c>
      <c r="AY151" s="16" t="s">
        <v>121</v>
      </c>
      <c r="BE151" s="166">
        <f>IF(N151="základní",J151,0)</f>
        <v>0</v>
      </c>
      <c r="BF151" s="166">
        <f>IF(N151="snížená",J151,0)</f>
        <v>106080</v>
      </c>
      <c r="BG151" s="166">
        <f>IF(N151="zákl. přenesená",J151,0)</f>
        <v>0</v>
      </c>
      <c r="BH151" s="166">
        <f>IF(N151="sníž. přenesená",J151,0)</f>
        <v>0</v>
      </c>
      <c r="BI151" s="166">
        <f>IF(N151="nulová",J151,0)</f>
        <v>0</v>
      </c>
      <c r="BJ151" s="16" t="s">
        <v>126</v>
      </c>
      <c r="BK151" s="166">
        <f>ROUND(I151*H151,2)</f>
        <v>106080</v>
      </c>
      <c r="BL151" s="16" t="s">
        <v>132</v>
      </c>
      <c r="BM151" s="165" t="s">
        <v>305</v>
      </c>
    </row>
    <row r="152" s="2" customFormat="1">
      <c r="A152" s="29"/>
      <c r="B152" s="154"/>
      <c r="C152" s="155" t="s">
        <v>306</v>
      </c>
      <c r="D152" s="155" t="s">
        <v>127</v>
      </c>
      <c r="E152" s="156" t="s">
        <v>307</v>
      </c>
      <c r="F152" s="157" t="s">
        <v>308</v>
      </c>
      <c r="G152" s="158" t="s">
        <v>130</v>
      </c>
      <c r="H152" s="159">
        <v>3400</v>
      </c>
      <c r="I152" s="160">
        <v>17.800000000000001</v>
      </c>
      <c r="J152" s="160">
        <f>ROUND(I152*H152,2)</f>
        <v>60520</v>
      </c>
      <c r="K152" s="157" t="s">
        <v>131</v>
      </c>
      <c r="L152" s="30"/>
      <c r="M152" s="161" t="s">
        <v>3</v>
      </c>
      <c r="N152" s="162" t="s">
        <v>40</v>
      </c>
      <c r="O152" s="163">
        <v>0.049000000000000002</v>
      </c>
      <c r="P152" s="163">
        <f>O152*H152</f>
        <v>166.59999999999999</v>
      </c>
      <c r="Q152" s="163">
        <v>0</v>
      </c>
      <c r="R152" s="163">
        <f>Q152*H152</f>
        <v>0</v>
      </c>
      <c r="S152" s="163">
        <v>0</v>
      </c>
      <c r="T152" s="164">
        <f>S152*H152</f>
        <v>0</v>
      </c>
      <c r="U152" s="29"/>
      <c r="V152" s="29"/>
      <c r="W152" s="29"/>
      <c r="X152" s="29"/>
      <c r="Y152" s="29"/>
      <c r="Z152" s="29"/>
      <c r="AA152" s="29"/>
      <c r="AB152" s="29"/>
      <c r="AC152" s="29"/>
      <c r="AD152" s="29"/>
      <c r="AE152" s="29"/>
      <c r="AR152" s="165" t="s">
        <v>132</v>
      </c>
      <c r="AT152" s="165" t="s">
        <v>127</v>
      </c>
      <c r="AU152" s="165" t="s">
        <v>133</v>
      </c>
      <c r="AY152" s="16" t="s">
        <v>121</v>
      </c>
      <c r="BE152" s="166">
        <f>IF(N152="základní",J152,0)</f>
        <v>0</v>
      </c>
      <c r="BF152" s="166">
        <f>IF(N152="snížená",J152,0)</f>
        <v>60520</v>
      </c>
      <c r="BG152" s="166">
        <f>IF(N152="zákl. přenesená",J152,0)</f>
        <v>0</v>
      </c>
      <c r="BH152" s="166">
        <f>IF(N152="sníž. přenesená",J152,0)</f>
        <v>0</v>
      </c>
      <c r="BI152" s="166">
        <f>IF(N152="nulová",J152,0)</f>
        <v>0</v>
      </c>
      <c r="BJ152" s="16" t="s">
        <v>126</v>
      </c>
      <c r="BK152" s="166">
        <f>ROUND(I152*H152,2)</f>
        <v>60520</v>
      </c>
      <c r="BL152" s="16" t="s">
        <v>132</v>
      </c>
      <c r="BM152" s="165" t="s">
        <v>309</v>
      </c>
    </row>
    <row r="153" s="2" customFormat="1">
      <c r="A153" s="29"/>
      <c r="B153" s="154"/>
      <c r="C153" s="155" t="s">
        <v>310</v>
      </c>
      <c r="D153" s="155" t="s">
        <v>127</v>
      </c>
      <c r="E153" s="156" t="s">
        <v>311</v>
      </c>
      <c r="F153" s="157" t="s">
        <v>312</v>
      </c>
      <c r="G153" s="158" t="s">
        <v>130</v>
      </c>
      <c r="H153" s="159">
        <v>210800</v>
      </c>
      <c r="I153" s="160">
        <v>0.35999999999999999</v>
      </c>
      <c r="J153" s="160">
        <f>ROUND(I153*H153,2)</f>
        <v>75888</v>
      </c>
      <c r="K153" s="157" t="s">
        <v>131</v>
      </c>
      <c r="L153" s="30"/>
      <c r="M153" s="161" t="s">
        <v>3</v>
      </c>
      <c r="N153" s="162" t="s">
        <v>40</v>
      </c>
      <c r="O153" s="163">
        <v>0</v>
      </c>
      <c r="P153" s="163">
        <f>O153*H153</f>
        <v>0</v>
      </c>
      <c r="Q153" s="163">
        <v>0</v>
      </c>
      <c r="R153" s="163">
        <f>Q153*H153</f>
        <v>0</v>
      </c>
      <c r="S153" s="163">
        <v>0</v>
      </c>
      <c r="T153" s="164">
        <f>S153*H153</f>
        <v>0</v>
      </c>
      <c r="U153" s="29"/>
      <c r="V153" s="29"/>
      <c r="W153" s="29"/>
      <c r="X153" s="29"/>
      <c r="Y153" s="29"/>
      <c r="Z153" s="29"/>
      <c r="AA153" s="29"/>
      <c r="AB153" s="29"/>
      <c r="AC153" s="29"/>
      <c r="AD153" s="29"/>
      <c r="AE153" s="29"/>
      <c r="AR153" s="165" t="s">
        <v>132</v>
      </c>
      <c r="AT153" s="165" t="s">
        <v>127</v>
      </c>
      <c r="AU153" s="165" t="s">
        <v>133</v>
      </c>
      <c r="AY153" s="16" t="s">
        <v>121</v>
      </c>
      <c r="BE153" s="166">
        <f>IF(N153="základní",J153,0)</f>
        <v>0</v>
      </c>
      <c r="BF153" s="166">
        <f>IF(N153="snížená",J153,0)</f>
        <v>75888</v>
      </c>
      <c r="BG153" s="166">
        <f>IF(N153="zákl. přenesená",J153,0)</f>
        <v>0</v>
      </c>
      <c r="BH153" s="166">
        <f>IF(N153="sníž. přenesená",J153,0)</f>
        <v>0</v>
      </c>
      <c r="BI153" s="166">
        <f>IF(N153="nulová",J153,0)</f>
        <v>0</v>
      </c>
      <c r="BJ153" s="16" t="s">
        <v>126</v>
      </c>
      <c r="BK153" s="166">
        <f>ROUND(I153*H153,2)</f>
        <v>75888</v>
      </c>
      <c r="BL153" s="16" t="s">
        <v>132</v>
      </c>
      <c r="BM153" s="165" t="s">
        <v>313</v>
      </c>
    </row>
    <row r="154" s="2" customFormat="1">
      <c r="A154" s="29"/>
      <c r="B154" s="154"/>
      <c r="C154" s="155" t="s">
        <v>314</v>
      </c>
      <c r="D154" s="155" t="s">
        <v>127</v>
      </c>
      <c r="E154" s="156" t="s">
        <v>315</v>
      </c>
      <c r="F154" s="157" t="s">
        <v>316</v>
      </c>
      <c r="G154" s="158" t="s">
        <v>130</v>
      </c>
      <c r="H154" s="159">
        <v>3400</v>
      </c>
      <c r="I154" s="160">
        <v>12</v>
      </c>
      <c r="J154" s="160">
        <f>ROUND(I154*H154,2)</f>
        <v>40800</v>
      </c>
      <c r="K154" s="157" t="s">
        <v>131</v>
      </c>
      <c r="L154" s="30"/>
      <c r="M154" s="161" t="s">
        <v>3</v>
      </c>
      <c r="N154" s="162" t="s">
        <v>40</v>
      </c>
      <c r="O154" s="163">
        <v>0.033000000000000002</v>
      </c>
      <c r="P154" s="163">
        <f>O154*H154</f>
        <v>112.2</v>
      </c>
      <c r="Q154" s="163">
        <v>0</v>
      </c>
      <c r="R154" s="163">
        <f>Q154*H154</f>
        <v>0</v>
      </c>
      <c r="S154" s="163">
        <v>0</v>
      </c>
      <c r="T154" s="164">
        <f>S154*H154</f>
        <v>0</v>
      </c>
      <c r="U154" s="29"/>
      <c r="V154" s="29"/>
      <c r="W154" s="29"/>
      <c r="X154" s="29"/>
      <c r="Y154" s="29"/>
      <c r="Z154" s="29"/>
      <c r="AA154" s="29"/>
      <c r="AB154" s="29"/>
      <c r="AC154" s="29"/>
      <c r="AD154" s="29"/>
      <c r="AE154" s="29"/>
      <c r="AR154" s="165" t="s">
        <v>132</v>
      </c>
      <c r="AT154" s="165" t="s">
        <v>127</v>
      </c>
      <c r="AU154" s="165" t="s">
        <v>133</v>
      </c>
      <c r="AY154" s="16" t="s">
        <v>121</v>
      </c>
      <c r="BE154" s="166">
        <f>IF(N154="základní",J154,0)</f>
        <v>0</v>
      </c>
      <c r="BF154" s="166">
        <f>IF(N154="snížená",J154,0)</f>
        <v>40800</v>
      </c>
      <c r="BG154" s="166">
        <f>IF(N154="zákl. přenesená",J154,0)</f>
        <v>0</v>
      </c>
      <c r="BH154" s="166">
        <f>IF(N154="sníž. přenesená",J154,0)</f>
        <v>0</v>
      </c>
      <c r="BI154" s="166">
        <f>IF(N154="nulová",J154,0)</f>
        <v>0</v>
      </c>
      <c r="BJ154" s="16" t="s">
        <v>126</v>
      </c>
      <c r="BK154" s="166">
        <f>ROUND(I154*H154,2)</f>
        <v>40800</v>
      </c>
      <c r="BL154" s="16" t="s">
        <v>132</v>
      </c>
      <c r="BM154" s="165" t="s">
        <v>317</v>
      </c>
    </row>
    <row r="155" s="2" customFormat="1">
      <c r="A155" s="29"/>
      <c r="B155" s="154"/>
      <c r="C155" s="155" t="s">
        <v>318</v>
      </c>
      <c r="D155" s="155" t="s">
        <v>127</v>
      </c>
      <c r="E155" s="156" t="s">
        <v>319</v>
      </c>
      <c r="F155" s="157" t="s">
        <v>320</v>
      </c>
      <c r="G155" s="158" t="s">
        <v>321</v>
      </c>
      <c r="H155" s="159">
        <v>30</v>
      </c>
      <c r="I155" s="160">
        <v>4120</v>
      </c>
      <c r="J155" s="160">
        <f>ROUND(I155*H155,2)</f>
        <v>123600</v>
      </c>
      <c r="K155" s="157" t="s">
        <v>131</v>
      </c>
      <c r="L155" s="30"/>
      <c r="M155" s="161" t="s">
        <v>3</v>
      </c>
      <c r="N155" s="162" t="s">
        <v>40</v>
      </c>
      <c r="O155" s="163">
        <v>0</v>
      </c>
      <c r="P155" s="163">
        <f>O155*H155</f>
        <v>0</v>
      </c>
      <c r="Q155" s="163">
        <v>0</v>
      </c>
      <c r="R155" s="163">
        <f>Q155*H155</f>
        <v>0</v>
      </c>
      <c r="S155" s="163">
        <v>0</v>
      </c>
      <c r="T155" s="164">
        <f>S155*H155</f>
        <v>0</v>
      </c>
      <c r="U155" s="29"/>
      <c r="V155" s="29"/>
      <c r="W155" s="29"/>
      <c r="X155" s="29"/>
      <c r="Y155" s="29"/>
      <c r="Z155" s="29"/>
      <c r="AA155" s="29"/>
      <c r="AB155" s="29"/>
      <c r="AC155" s="29"/>
      <c r="AD155" s="29"/>
      <c r="AE155" s="29"/>
      <c r="AR155" s="165" t="s">
        <v>132</v>
      </c>
      <c r="AT155" s="165" t="s">
        <v>127</v>
      </c>
      <c r="AU155" s="165" t="s">
        <v>133</v>
      </c>
      <c r="AY155" s="16" t="s">
        <v>121</v>
      </c>
      <c r="BE155" s="166">
        <f>IF(N155="základní",J155,0)</f>
        <v>0</v>
      </c>
      <c r="BF155" s="166">
        <f>IF(N155="snížená",J155,0)</f>
        <v>123600</v>
      </c>
      <c r="BG155" s="166">
        <f>IF(N155="zákl. přenesená",J155,0)</f>
        <v>0</v>
      </c>
      <c r="BH155" s="166">
        <f>IF(N155="sníž. přenesená",J155,0)</f>
        <v>0</v>
      </c>
      <c r="BI155" s="166">
        <f>IF(N155="nulová",J155,0)</f>
        <v>0</v>
      </c>
      <c r="BJ155" s="16" t="s">
        <v>126</v>
      </c>
      <c r="BK155" s="166">
        <f>ROUND(I155*H155,2)</f>
        <v>123600</v>
      </c>
      <c r="BL155" s="16" t="s">
        <v>132</v>
      </c>
      <c r="BM155" s="165" t="s">
        <v>322</v>
      </c>
    </row>
    <row r="156" s="12" customFormat="1" ht="20.88" customHeight="1">
      <c r="A156" s="12"/>
      <c r="B156" s="142"/>
      <c r="C156" s="12"/>
      <c r="D156" s="143" t="s">
        <v>67</v>
      </c>
      <c r="E156" s="152" t="s">
        <v>323</v>
      </c>
      <c r="F156" s="152" t="s">
        <v>324</v>
      </c>
      <c r="G156" s="12"/>
      <c r="H156" s="12"/>
      <c r="I156" s="12"/>
      <c r="J156" s="153">
        <f>BK156</f>
        <v>16937.25</v>
      </c>
      <c r="K156" s="12"/>
      <c r="L156" s="142"/>
      <c r="M156" s="146"/>
      <c r="N156" s="147"/>
      <c r="O156" s="147"/>
      <c r="P156" s="148">
        <f>SUM(P157:P159)</f>
        <v>51.360140000000001</v>
      </c>
      <c r="Q156" s="147"/>
      <c r="R156" s="148">
        <f>SUM(R157:R159)</f>
        <v>0</v>
      </c>
      <c r="S156" s="147"/>
      <c r="T156" s="149">
        <f>SUM(T157:T159)</f>
        <v>5.41073</v>
      </c>
      <c r="U156" s="12"/>
      <c r="V156" s="12"/>
      <c r="W156" s="12"/>
      <c r="X156" s="12"/>
      <c r="Y156" s="12"/>
      <c r="Z156" s="12"/>
      <c r="AA156" s="12"/>
      <c r="AB156" s="12"/>
      <c r="AC156" s="12"/>
      <c r="AD156" s="12"/>
      <c r="AE156" s="12"/>
      <c r="AR156" s="143" t="s">
        <v>14</v>
      </c>
      <c r="AT156" s="150" t="s">
        <v>67</v>
      </c>
      <c r="AU156" s="150" t="s">
        <v>126</v>
      </c>
      <c r="AY156" s="143" t="s">
        <v>121</v>
      </c>
      <c r="BK156" s="151">
        <f>SUM(BK157:BK159)</f>
        <v>16937.25</v>
      </c>
    </row>
    <row r="157" s="2" customFormat="1">
      <c r="A157" s="29"/>
      <c r="B157" s="154"/>
      <c r="C157" s="155" t="s">
        <v>325</v>
      </c>
      <c r="D157" s="155" t="s">
        <v>127</v>
      </c>
      <c r="E157" s="156" t="s">
        <v>326</v>
      </c>
      <c r="F157" s="157" t="s">
        <v>327</v>
      </c>
      <c r="G157" s="158" t="s">
        <v>130</v>
      </c>
      <c r="H157" s="159">
        <v>197.535</v>
      </c>
      <c r="I157" s="160">
        <v>65.5</v>
      </c>
      <c r="J157" s="160">
        <f>ROUND(I157*H157,2)</f>
        <v>12938.540000000001</v>
      </c>
      <c r="K157" s="157" t="s">
        <v>131</v>
      </c>
      <c r="L157" s="30"/>
      <c r="M157" s="161" t="s">
        <v>3</v>
      </c>
      <c r="N157" s="162" t="s">
        <v>40</v>
      </c>
      <c r="O157" s="163">
        <v>0.19800000000000001</v>
      </c>
      <c r="P157" s="163">
        <f>O157*H157</f>
        <v>39.111930000000001</v>
      </c>
      <c r="Q157" s="163">
        <v>0</v>
      </c>
      <c r="R157" s="163">
        <f>Q157*H157</f>
        <v>0</v>
      </c>
      <c r="S157" s="163">
        <v>0.014</v>
      </c>
      <c r="T157" s="164">
        <f>S157*H157</f>
        <v>2.7654900000000002</v>
      </c>
      <c r="U157" s="29"/>
      <c r="V157" s="29"/>
      <c r="W157" s="29"/>
      <c r="X157" s="29"/>
      <c r="Y157" s="29"/>
      <c r="Z157" s="29"/>
      <c r="AA157" s="29"/>
      <c r="AB157" s="29"/>
      <c r="AC157" s="29"/>
      <c r="AD157" s="29"/>
      <c r="AE157" s="29"/>
      <c r="AR157" s="165" t="s">
        <v>132</v>
      </c>
      <c r="AT157" s="165" t="s">
        <v>127</v>
      </c>
      <c r="AU157" s="165" t="s">
        <v>133</v>
      </c>
      <c r="AY157" s="16" t="s">
        <v>121</v>
      </c>
      <c r="BE157" s="166">
        <f>IF(N157="základní",J157,0)</f>
        <v>0</v>
      </c>
      <c r="BF157" s="166">
        <f>IF(N157="snížená",J157,0)</f>
        <v>12938.540000000001</v>
      </c>
      <c r="BG157" s="166">
        <f>IF(N157="zákl. přenesená",J157,0)</f>
        <v>0</v>
      </c>
      <c r="BH157" s="166">
        <f>IF(N157="sníž. přenesená",J157,0)</f>
        <v>0</v>
      </c>
      <c r="BI157" s="166">
        <f>IF(N157="nulová",J157,0)</f>
        <v>0</v>
      </c>
      <c r="BJ157" s="16" t="s">
        <v>126</v>
      </c>
      <c r="BK157" s="166">
        <f>ROUND(I157*H157,2)</f>
        <v>12938.540000000001</v>
      </c>
      <c r="BL157" s="16" t="s">
        <v>132</v>
      </c>
      <c r="BM157" s="165" t="s">
        <v>328</v>
      </c>
    </row>
    <row r="158" s="2" customFormat="1" ht="44.25" customHeight="1">
      <c r="A158" s="29"/>
      <c r="B158" s="154"/>
      <c r="C158" s="155" t="s">
        <v>329</v>
      </c>
      <c r="D158" s="155" t="s">
        <v>127</v>
      </c>
      <c r="E158" s="156" t="s">
        <v>330</v>
      </c>
      <c r="F158" s="157" t="s">
        <v>331</v>
      </c>
      <c r="G158" s="158" t="s">
        <v>130</v>
      </c>
      <c r="H158" s="159">
        <v>6.75</v>
      </c>
      <c r="I158" s="160">
        <v>125</v>
      </c>
      <c r="J158" s="160">
        <f>ROUND(I158*H158,2)</f>
        <v>843.75</v>
      </c>
      <c r="K158" s="157" t="s">
        <v>131</v>
      </c>
      <c r="L158" s="30"/>
      <c r="M158" s="161" t="s">
        <v>3</v>
      </c>
      <c r="N158" s="162" t="s">
        <v>40</v>
      </c>
      <c r="O158" s="163">
        <v>0.38300000000000001</v>
      </c>
      <c r="P158" s="163">
        <f>O158*H158</f>
        <v>2.5852500000000003</v>
      </c>
      <c r="Q158" s="163">
        <v>0</v>
      </c>
      <c r="R158" s="163">
        <f>Q158*H158</f>
        <v>0</v>
      </c>
      <c r="S158" s="163">
        <v>0.034000000000000002</v>
      </c>
      <c r="T158" s="164">
        <f>S158*H158</f>
        <v>0.22950000000000001</v>
      </c>
      <c r="U158" s="29"/>
      <c r="V158" s="29"/>
      <c r="W158" s="29"/>
      <c r="X158" s="29"/>
      <c r="Y158" s="29"/>
      <c r="Z158" s="29"/>
      <c r="AA158" s="29"/>
      <c r="AB158" s="29"/>
      <c r="AC158" s="29"/>
      <c r="AD158" s="29"/>
      <c r="AE158" s="29"/>
      <c r="AR158" s="165" t="s">
        <v>132</v>
      </c>
      <c r="AT158" s="165" t="s">
        <v>127</v>
      </c>
      <c r="AU158" s="165" t="s">
        <v>133</v>
      </c>
      <c r="AY158" s="16" t="s">
        <v>121</v>
      </c>
      <c r="BE158" s="166">
        <f>IF(N158="základní",J158,0)</f>
        <v>0</v>
      </c>
      <c r="BF158" s="166">
        <f>IF(N158="snížená",J158,0)</f>
        <v>843.75</v>
      </c>
      <c r="BG158" s="166">
        <f>IF(N158="zákl. přenesená",J158,0)</f>
        <v>0</v>
      </c>
      <c r="BH158" s="166">
        <f>IF(N158="sníž. přenesená",J158,0)</f>
        <v>0</v>
      </c>
      <c r="BI158" s="166">
        <f>IF(N158="nulová",J158,0)</f>
        <v>0</v>
      </c>
      <c r="BJ158" s="16" t="s">
        <v>126</v>
      </c>
      <c r="BK158" s="166">
        <f>ROUND(I158*H158,2)</f>
        <v>843.75</v>
      </c>
      <c r="BL158" s="16" t="s">
        <v>132</v>
      </c>
      <c r="BM158" s="165" t="s">
        <v>332</v>
      </c>
    </row>
    <row r="159" s="2" customFormat="1" ht="44.25" customHeight="1">
      <c r="A159" s="29"/>
      <c r="B159" s="154"/>
      <c r="C159" s="155" t="s">
        <v>333</v>
      </c>
      <c r="D159" s="155" t="s">
        <v>127</v>
      </c>
      <c r="E159" s="156" t="s">
        <v>334</v>
      </c>
      <c r="F159" s="157" t="s">
        <v>335</v>
      </c>
      <c r="G159" s="158" t="s">
        <v>130</v>
      </c>
      <c r="H159" s="159">
        <v>483.14800000000002</v>
      </c>
      <c r="I159" s="160">
        <v>6.5300000000000002</v>
      </c>
      <c r="J159" s="160">
        <f>ROUND(I159*H159,2)</f>
        <v>3154.96</v>
      </c>
      <c r="K159" s="157" t="s">
        <v>131</v>
      </c>
      <c r="L159" s="30"/>
      <c r="M159" s="161" t="s">
        <v>3</v>
      </c>
      <c r="N159" s="162" t="s">
        <v>40</v>
      </c>
      <c r="O159" s="163">
        <v>0.02</v>
      </c>
      <c r="P159" s="163">
        <f>O159*H159</f>
        <v>9.66296</v>
      </c>
      <c r="Q159" s="163">
        <v>0</v>
      </c>
      <c r="R159" s="163">
        <f>Q159*H159</f>
        <v>0</v>
      </c>
      <c r="S159" s="163">
        <v>0.0050000000000000001</v>
      </c>
      <c r="T159" s="164">
        <f>S159*H159</f>
        <v>2.41574</v>
      </c>
      <c r="U159" s="29"/>
      <c r="V159" s="29"/>
      <c r="W159" s="29"/>
      <c r="X159" s="29"/>
      <c r="Y159" s="29"/>
      <c r="Z159" s="29"/>
      <c r="AA159" s="29"/>
      <c r="AB159" s="29"/>
      <c r="AC159" s="29"/>
      <c r="AD159" s="29"/>
      <c r="AE159" s="29"/>
      <c r="AR159" s="165" t="s">
        <v>132</v>
      </c>
      <c r="AT159" s="165" t="s">
        <v>127</v>
      </c>
      <c r="AU159" s="165" t="s">
        <v>133</v>
      </c>
      <c r="AY159" s="16" t="s">
        <v>121</v>
      </c>
      <c r="BE159" s="166">
        <f>IF(N159="základní",J159,0)</f>
        <v>0</v>
      </c>
      <c r="BF159" s="166">
        <f>IF(N159="snížená",J159,0)</f>
        <v>3154.96</v>
      </c>
      <c r="BG159" s="166">
        <f>IF(N159="zákl. přenesená",J159,0)</f>
        <v>0</v>
      </c>
      <c r="BH159" s="166">
        <f>IF(N159="sníž. přenesená",J159,0)</f>
        <v>0</v>
      </c>
      <c r="BI159" s="166">
        <f>IF(N159="nulová",J159,0)</f>
        <v>0</v>
      </c>
      <c r="BJ159" s="16" t="s">
        <v>126</v>
      </c>
      <c r="BK159" s="166">
        <f>ROUND(I159*H159,2)</f>
        <v>3154.96</v>
      </c>
      <c r="BL159" s="16" t="s">
        <v>132</v>
      </c>
      <c r="BM159" s="165" t="s">
        <v>336</v>
      </c>
    </row>
    <row r="160" s="12" customFormat="1" ht="20.88" customHeight="1">
      <c r="A160" s="12"/>
      <c r="B160" s="142"/>
      <c r="C160" s="12"/>
      <c r="D160" s="143" t="s">
        <v>67</v>
      </c>
      <c r="E160" s="152" t="s">
        <v>337</v>
      </c>
      <c r="F160" s="152" t="s">
        <v>338</v>
      </c>
      <c r="G160" s="12"/>
      <c r="H160" s="12"/>
      <c r="I160" s="12"/>
      <c r="J160" s="153">
        <f>BK160</f>
        <v>23000</v>
      </c>
      <c r="K160" s="12"/>
      <c r="L160" s="142"/>
      <c r="M160" s="146"/>
      <c r="N160" s="147"/>
      <c r="O160" s="147"/>
      <c r="P160" s="148">
        <f>P161</f>
        <v>0</v>
      </c>
      <c r="Q160" s="147"/>
      <c r="R160" s="148">
        <f>R161</f>
        <v>0</v>
      </c>
      <c r="S160" s="147"/>
      <c r="T160" s="149">
        <f>T161</f>
        <v>0</v>
      </c>
      <c r="U160" s="12"/>
      <c r="V160" s="12"/>
      <c r="W160" s="12"/>
      <c r="X160" s="12"/>
      <c r="Y160" s="12"/>
      <c r="Z160" s="12"/>
      <c r="AA160" s="12"/>
      <c r="AB160" s="12"/>
      <c r="AC160" s="12"/>
      <c r="AD160" s="12"/>
      <c r="AE160" s="12"/>
      <c r="AR160" s="143" t="s">
        <v>14</v>
      </c>
      <c r="AT160" s="150" t="s">
        <v>67</v>
      </c>
      <c r="AU160" s="150" t="s">
        <v>126</v>
      </c>
      <c r="AY160" s="143" t="s">
        <v>121</v>
      </c>
      <c r="BK160" s="151">
        <f>BK161</f>
        <v>23000</v>
      </c>
    </row>
    <row r="161" s="2" customFormat="1" ht="16.5" customHeight="1">
      <c r="A161" s="29"/>
      <c r="B161" s="154"/>
      <c r="C161" s="155" t="s">
        <v>339</v>
      </c>
      <c r="D161" s="155" t="s">
        <v>127</v>
      </c>
      <c r="E161" s="156" t="s">
        <v>340</v>
      </c>
      <c r="F161" s="157" t="s">
        <v>341</v>
      </c>
      <c r="G161" s="158" t="s">
        <v>140</v>
      </c>
      <c r="H161" s="159">
        <v>23</v>
      </c>
      <c r="I161" s="160">
        <v>1000</v>
      </c>
      <c r="J161" s="160">
        <f>ROUND(I161*H161,2)</f>
        <v>23000</v>
      </c>
      <c r="K161" s="157" t="s">
        <v>3</v>
      </c>
      <c r="L161" s="30"/>
      <c r="M161" s="161" t="s">
        <v>3</v>
      </c>
      <c r="N161" s="162" t="s">
        <v>40</v>
      </c>
      <c r="O161" s="163">
        <v>0</v>
      </c>
      <c r="P161" s="163">
        <f>O161*H161</f>
        <v>0</v>
      </c>
      <c r="Q161" s="163">
        <v>0</v>
      </c>
      <c r="R161" s="163">
        <f>Q161*H161</f>
        <v>0</v>
      </c>
      <c r="S161" s="163">
        <v>0</v>
      </c>
      <c r="T161" s="164">
        <f>S161*H161</f>
        <v>0</v>
      </c>
      <c r="U161" s="29"/>
      <c r="V161" s="29"/>
      <c r="W161" s="29"/>
      <c r="X161" s="29"/>
      <c r="Y161" s="29"/>
      <c r="Z161" s="29"/>
      <c r="AA161" s="29"/>
      <c r="AB161" s="29"/>
      <c r="AC161" s="29"/>
      <c r="AD161" s="29"/>
      <c r="AE161" s="29"/>
      <c r="AR161" s="165" t="s">
        <v>132</v>
      </c>
      <c r="AT161" s="165" t="s">
        <v>127</v>
      </c>
      <c r="AU161" s="165" t="s">
        <v>133</v>
      </c>
      <c r="AY161" s="16" t="s">
        <v>121</v>
      </c>
      <c r="BE161" s="166">
        <f>IF(N161="základní",J161,0)</f>
        <v>0</v>
      </c>
      <c r="BF161" s="166">
        <f>IF(N161="snížená",J161,0)</f>
        <v>23000</v>
      </c>
      <c r="BG161" s="166">
        <f>IF(N161="zákl. přenesená",J161,0)</f>
        <v>0</v>
      </c>
      <c r="BH161" s="166">
        <f>IF(N161="sníž. přenesená",J161,0)</f>
        <v>0</v>
      </c>
      <c r="BI161" s="166">
        <f>IF(N161="nulová",J161,0)</f>
        <v>0</v>
      </c>
      <c r="BJ161" s="16" t="s">
        <v>126</v>
      </c>
      <c r="BK161" s="166">
        <f>ROUND(I161*H161,2)</f>
        <v>23000</v>
      </c>
      <c r="BL161" s="16" t="s">
        <v>132</v>
      </c>
      <c r="BM161" s="165" t="s">
        <v>342</v>
      </c>
    </row>
    <row r="162" s="12" customFormat="1" ht="22.8" customHeight="1">
      <c r="A162" s="12"/>
      <c r="B162" s="142"/>
      <c r="C162" s="12"/>
      <c r="D162" s="143" t="s">
        <v>67</v>
      </c>
      <c r="E162" s="152" t="s">
        <v>343</v>
      </c>
      <c r="F162" s="152" t="s">
        <v>344</v>
      </c>
      <c r="G162" s="12"/>
      <c r="H162" s="12"/>
      <c r="I162" s="12"/>
      <c r="J162" s="153">
        <f>BK162</f>
        <v>276607.47999999998</v>
      </c>
      <c r="K162" s="12"/>
      <c r="L162" s="142"/>
      <c r="M162" s="146"/>
      <c r="N162" s="147"/>
      <c r="O162" s="147"/>
      <c r="P162" s="148">
        <f>SUM(P163:P166)</f>
        <v>464.30777000000006</v>
      </c>
      <c r="Q162" s="147"/>
      <c r="R162" s="148">
        <f>SUM(R163:R166)</f>
        <v>0</v>
      </c>
      <c r="S162" s="147"/>
      <c r="T162" s="149">
        <f>SUM(T163:T166)</f>
        <v>0</v>
      </c>
      <c r="U162" s="12"/>
      <c r="V162" s="12"/>
      <c r="W162" s="12"/>
      <c r="X162" s="12"/>
      <c r="Y162" s="12"/>
      <c r="Z162" s="12"/>
      <c r="AA162" s="12"/>
      <c r="AB162" s="12"/>
      <c r="AC162" s="12"/>
      <c r="AD162" s="12"/>
      <c r="AE162" s="12"/>
      <c r="AR162" s="143" t="s">
        <v>14</v>
      </c>
      <c r="AT162" s="150" t="s">
        <v>67</v>
      </c>
      <c r="AU162" s="150" t="s">
        <v>14</v>
      </c>
      <c r="AY162" s="143" t="s">
        <v>121</v>
      </c>
      <c r="BK162" s="151">
        <f>SUM(BK163:BK166)</f>
        <v>276607.47999999998</v>
      </c>
    </row>
    <row r="163" s="2" customFormat="1" ht="44.25" customHeight="1">
      <c r="A163" s="29"/>
      <c r="B163" s="154"/>
      <c r="C163" s="155" t="s">
        <v>345</v>
      </c>
      <c r="D163" s="155" t="s">
        <v>127</v>
      </c>
      <c r="E163" s="156" t="s">
        <v>346</v>
      </c>
      <c r="F163" s="157" t="s">
        <v>347</v>
      </c>
      <c r="G163" s="158" t="s">
        <v>348</v>
      </c>
      <c r="H163" s="159">
        <v>65.906000000000006</v>
      </c>
      <c r="I163" s="160">
        <v>2550</v>
      </c>
      <c r="J163" s="160">
        <f>ROUND(I163*H163,2)</f>
        <v>168060.29999999999</v>
      </c>
      <c r="K163" s="157" t="s">
        <v>131</v>
      </c>
      <c r="L163" s="30"/>
      <c r="M163" s="161" t="s">
        <v>3</v>
      </c>
      <c r="N163" s="162" t="s">
        <v>40</v>
      </c>
      <c r="O163" s="163">
        <v>6.7999999999999998</v>
      </c>
      <c r="P163" s="163">
        <f>O163*H163</f>
        <v>448.16080000000005</v>
      </c>
      <c r="Q163" s="163">
        <v>0</v>
      </c>
      <c r="R163" s="163">
        <f>Q163*H163</f>
        <v>0</v>
      </c>
      <c r="S163" s="163">
        <v>0</v>
      </c>
      <c r="T163" s="164">
        <f>S163*H163</f>
        <v>0</v>
      </c>
      <c r="U163" s="29"/>
      <c r="V163" s="29"/>
      <c r="W163" s="29"/>
      <c r="X163" s="29"/>
      <c r="Y163" s="29"/>
      <c r="Z163" s="29"/>
      <c r="AA163" s="29"/>
      <c r="AB163" s="29"/>
      <c r="AC163" s="29"/>
      <c r="AD163" s="29"/>
      <c r="AE163" s="29"/>
      <c r="AR163" s="165" t="s">
        <v>132</v>
      </c>
      <c r="AT163" s="165" t="s">
        <v>127</v>
      </c>
      <c r="AU163" s="165" t="s">
        <v>126</v>
      </c>
      <c r="AY163" s="16" t="s">
        <v>121</v>
      </c>
      <c r="BE163" s="166">
        <f>IF(N163="základní",J163,0)</f>
        <v>0</v>
      </c>
      <c r="BF163" s="166">
        <f>IF(N163="snížená",J163,0)</f>
        <v>168060.29999999999</v>
      </c>
      <c r="BG163" s="166">
        <f>IF(N163="zákl. přenesená",J163,0)</f>
        <v>0</v>
      </c>
      <c r="BH163" s="166">
        <f>IF(N163="sníž. přenesená",J163,0)</f>
        <v>0</v>
      </c>
      <c r="BI163" s="166">
        <f>IF(N163="nulová",J163,0)</f>
        <v>0</v>
      </c>
      <c r="BJ163" s="16" t="s">
        <v>126</v>
      </c>
      <c r="BK163" s="166">
        <f>ROUND(I163*H163,2)</f>
        <v>168060.29999999999</v>
      </c>
      <c r="BL163" s="16" t="s">
        <v>132</v>
      </c>
      <c r="BM163" s="165" t="s">
        <v>349</v>
      </c>
    </row>
    <row r="164" s="2" customFormat="1" ht="33" customHeight="1">
      <c r="A164" s="29"/>
      <c r="B164" s="154"/>
      <c r="C164" s="155" t="s">
        <v>350</v>
      </c>
      <c r="D164" s="155" t="s">
        <v>127</v>
      </c>
      <c r="E164" s="156" t="s">
        <v>351</v>
      </c>
      <c r="F164" s="157" t="s">
        <v>352</v>
      </c>
      <c r="G164" s="158" t="s">
        <v>348</v>
      </c>
      <c r="H164" s="159">
        <v>65.906000000000006</v>
      </c>
      <c r="I164" s="160">
        <v>233</v>
      </c>
      <c r="J164" s="160">
        <f>ROUND(I164*H164,2)</f>
        <v>15356.1</v>
      </c>
      <c r="K164" s="157" t="s">
        <v>131</v>
      </c>
      <c r="L164" s="30"/>
      <c r="M164" s="161" t="s">
        <v>3</v>
      </c>
      <c r="N164" s="162" t="s">
        <v>40</v>
      </c>
      <c r="O164" s="163">
        <v>0.125</v>
      </c>
      <c r="P164" s="163">
        <f>O164*H164</f>
        <v>8.2382500000000007</v>
      </c>
      <c r="Q164" s="163">
        <v>0</v>
      </c>
      <c r="R164" s="163">
        <f>Q164*H164</f>
        <v>0</v>
      </c>
      <c r="S164" s="163">
        <v>0</v>
      </c>
      <c r="T164" s="164">
        <f>S164*H164</f>
        <v>0</v>
      </c>
      <c r="U164" s="29"/>
      <c r="V164" s="29"/>
      <c r="W164" s="29"/>
      <c r="X164" s="29"/>
      <c r="Y164" s="29"/>
      <c r="Z164" s="29"/>
      <c r="AA164" s="29"/>
      <c r="AB164" s="29"/>
      <c r="AC164" s="29"/>
      <c r="AD164" s="29"/>
      <c r="AE164" s="29"/>
      <c r="AR164" s="165" t="s">
        <v>132</v>
      </c>
      <c r="AT164" s="165" t="s">
        <v>127</v>
      </c>
      <c r="AU164" s="165" t="s">
        <v>126</v>
      </c>
      <c r="AY164" s="16" t="s">
        <v>121</v>
      </c>
      <c r="BE164" s="166">
        <f>IF(N164="základní",J164,0)</f>
        <v>0</v>
      </c>
      <c r="BF164" s="166">
        <f>IF(N164="snížená",J164,0)</f>
        <v>15356.1</v>
      </c>
      <c r="BG164" s="166">
        <f>IF(N164="zákl. přenesená",J164,0)</f>
        <v>0</v>
      </c>
      <c r="BH164" s="166">
        <f>IF(N164="sníž. přenesená",J164,0)</f>
        <v>0</v>
      </c>
      <c r="BI164" s="166">
        <f>IF(N164="nulová",J164,0)</f>
        <v>0</v>
      </c>
      <c r="BJ164" s="16" t="s">
        <v>126</v>
      </c>
      <c r="BK164" s="166">
        <f>ROUND(I164*H164,2)</f>
        <v>15356.1</v>
      </c>
      <c r="BL164" s="16" t="s">
        <v>132</v>
      </c>
      <c r="BM164" s="165" t="s">
        <v>353</v>
      </c>
    </row>
    <row r="165" s="2" customFormat="1" ht="44.25" customHeight="1">
      <c r="A165" s="29"/>
      <c r="B165" s="154"/>
      <c r="C165" s="155" t="s">
        <v>354</v>
      </c>
      <c r="D165" s="155" t="s">
        <v>127</v>
      </c>
      <c r="E165" s="156" t="s">
        <v>355</v>
      </c>
      <c r="F165" s="157" t="s">
        <v>356</v>
      </c>
      <c r="G165" s="158" t="s">
        <v>348</v>
      </c>
      <c r="H165" s="159">
        <v>1318.1199999999999</v>
      </c>
      <c r="I165" s="160">
        <v>10.199999999999999</v>
      </c>
      <c r="J165" s="160">
        <f>ROUND(I165*H165,2)</f>
        <v>13444.82</v>
      </c>
      <c r="K165" s="157" t="s">
        <v>131</v>
      </c>
      <c r="L165" s="30"/>
      <c r="M165" s="161" t="s">
        <v>3</v>
      </c>
      <c r="N165" s="162" t="s">
        <v>40</v>
      </c>
      <c r="O165" s="163">
        <v>0.0060000000000000001</v>
      </c>
      <c r="P165" s="163">
        <f>O165*H165</f>
        <v>7.9087199999999998</v>
      </c>
      <c r="Q165" s="163">
        <v>0</v>
      </c>
      <c r="R165" s="163">
        <f>Q165*H165</f>
        <v>0</v>
      </c>
      <c r="S165" s="163">
        <v>0</v>
      </c>
      <c r="T165" s="164">
        <f>S165*H165</f>
        <v>0</v>
      </c>
      <c r="U165" s="29"/>
      <c r="V165" s="29"/>
      <c r="W165" s="29"/>
      <c r="X165" s="29"/>
      <c r="Y165" s="29"/>
      <c r="Z165" s="29"/>
      <c r="AA165" s="29"/>
      <c r="AB165" s="29"/>
      <c r="AC165" s="29"/>
      <c r="AD165" s="29"/>
      <c r="AE165" s="29"/>
      <c r="AR165" s="165" t="s">
        <v>132</v>
      </c>
      <c r="AT165" s="165" t="s">
        <v>127</v>
      </c>
      <c r="AU165" s="165" t="s">
        <v>126</v>
      </c>
      <c r="AY165" s="16" t="s">
        <v>121</v>
      </c>
      <c r="BE165" s="166">
        <f>IF(N165="základní",J165,0)</f>
        <v>0</v>
      </c>
      <c r="BF165" s="166">
        <f>IF(N165="snížená",J165,0)</f>
        <v>13444.82</v>
      </c>
      <c r="BG165" s="166">
        <f>IF(N165="zákl. přenesená",J165,0)</f>
        <v>0</v>
      </c>
      <c r="BH165" s="166">
        <f>IF(N165="sníž. přenesená",J165,0)</f>
        <v>0</v>
      </c>
      <c r="BI165" s="166">
        <f>IF(N165="nulová",J165,0)</f>
        <v>0</v>
      </c>
      <c r="BJ165" s="16" t="s">
        <v>126</v>
      </c>
      <c r="BK165" s="166">
        <f>ROUND(I165*H165,2)</f>
        <v>13444.82</v>
      </c>
      <c r="BL165" s="16" t="s">
        <v>132</v>
      </c>
      <c r="BM165" s="165" t="s">
        <v>357</v>
      </c>
    </row>
    <row r="166" s="2" customFormat="1" ht="44.25" customHeight="1">
      <c r="A166" s="29"/>
      <c r="B166" s="154"/>
      <c r="C166" s="155" t="s">
        <v>358</v>
      </c>
      <c r="D166" s="155" t="s">
        <v>127</v>
      </c>
      <c r="E166" s="156" t="s">
        <v>359</v>
      </c>
      <c r="F166" s="157" t="s">
        <v>360</v>
      </c>
      <c r="G166" s="158" t="s">
        <v>348</v>
      </c>
      <c r="H166" s="159">
        <v>65.906000000000006</v>
      </c>
      <c r="I166" s="160">
        <v>1210</v>
      </c>
      <c r="J166" s="160">
        <f>ROUND(I166*H166,2)</f>
        <v>79746.259999999995</v>
      </c>
      <c r="K166" s="157" t="s">
        <v>131</v>
      </c>
      <c r="L166" s="30"/>
      <c r="M166" s="161" t="s">
        <v>3</v>
      </c>
      <c r="N166" s="162" t="s">
        <v>40</v>
      </c>
      <c r="O166" s="163">
        <v>0</v>
      </c>
      <c r="P166" s="163">
        <f>O166*H166</f>
        <v>0</v>
      </c>
      <c r="Q166" s="163">
        <v>0</v>
      </c>
      <c r="R166" s="163">
        <f>Q166*H166</f>
        <v>0</v>
      </c>
      <c r="S166" s="163">
        <v>0</v>
      </c>
      <c r="T166" s="164">
        <f>S166*H166</f>
        <v>0</v>
      </c>
      <c r="U166" s="29"/>
      <c r="V166" s="29"/>
      <c r="W166" s="29"/>
      <c r="X166" s="29"/>
      <c r="Y166" s="29"/>
      <c r="Z166" s="29"/>
      <c r="AA166" s="29"/>
      <c r="AB166" s="29"/>
      <c r="AC166" s="29"/>
      <c r="AD166" s="29"/>
      <c r="AE166" s="29"/>
      <c r="AR166" s="165" t="s">
        <v>132</v>
      </c>
      <c r="AT166" s="165" t="s">
        <v>127</v>
      </c>
      <c r="AU166" s="165" t="s">
        <v>126</v>
      </c>
      <c r="AY166" s="16" t="s">
        <v>121</v>
      </c>
      <c r="BE166" s="166">
        <f>IF(N166="základní",J166,0)</f>
        <v>0</v>
      </c>
      <c r="BF166" s="166">
        <f>IF(N166="snížená",J166,0)</f>
        <v>79746.259999999995</v>
      </c>
      <c r="BG166" s="166">
        <f>IF(N166="zákl. přenesená",J166,0)</f>
        <v>0</v>
      </c>
      <c r="BH166" s="166">
        <f>IF(N166="sníž. přenesená",J166,0)</f>
        <v>0</v>
      </c>
      <c r="BI166" s="166">
        <f>IF(N166="nulová",J166,0)</f>
        <v>0</v>
      </c>
      <c r="BJ166" s="16" t="s">
        <v>126</v>
      </c>
      <c r="BK166" s="166">
        <f>ROUND(I166*H166,2)</f>
        <v>79746.259999999995</v>
      </c>
      <c r="BL166" s="16" t="s">
        <v>132</v>
      </c>
      <c r="BM166" s="165" t="s">
        <v>361</v>
      </c>
    </row>
    <row r="167" s="12" customFormat="1" ht="22.8" customHeight="1">
      <c r="A167" s="12"/>
      <c r="B167" s="142"/>
      <c r="C167" s="12"/>
      <c r="D167" s="143" t="s">
        <v>67</v>
      </c>
      <c r="E167" s="152" t="s">
        <v>362</v>
      </c>
      <c r="F167" s="152" t="s">
        <v>363</v>
      </c>
      <c r="G167" s="12"/>
      <c r="H167" s="12"/>
      <c r="I167" s="12"/>
      <c r="J167" s="153">
        <f>BK167</f>
        <v>14140.4</v>
      </c>
      <c r="K167" s="12"/>
      <c r="L167" s="142"/>
      <c r="M167" s="146"/>
      <c r="N167" s="147"/>
      <c r="O167" s="147"/>
      <c r="P167" s="148">
        <f>P168</f>
        <v>42.474560000000004</v>
      </c>
      <c r="Q167" s="147"/>
      <c r="R167" s="148">
        <f>R168</f>
        <v>0</v>
      </c>
      <c r="S167" s="147"/>
      <c r="T167" s="149">
        <f>T168</f>
        <v>0</v>
      </c>
      <c r="U167" s="12"/>
      <c r="V167" s="12"/>
      <c r="W167" s="12"/>
      <c r="X167" s="12"/>
      <c r="Y167" s="12"/>
      <c r="Z167" s="12"/>
      <c r="AA167" s="12"/>
      <c r="AB167" s="12"/>
      <c r="AC167" s="12"/>
      <c r="AD167" s="12"/>
      <c r="AE167" s="12"/>
      <c r="AR167" s="143" t="s">
        <v>14</v>
      </c>
      <c r="AT167" s="150" t="s">
        <v>67</v>
      </c>
      <c r="AU167" s="150" t="s">
        <v>14</v>
      </c>
      <c r="AY167" s="143" t="s">
        <v>121</v>
      </c>
      <c r="BK167" s="151">
        <f>BK168</f>
        <v>14140.4</v>
      </c>
    </row>
    <row r="168" s="2" customFormat="1" ht="55.5" customHeight="1">
      <c r="A168" s="29"/>
      <c r="B168" s="154"/>
      <c r="C168" s="155" t="s">
        <v>364</v>
      </c>
      <c r="D168" s="155" t="s">
        <v>127</v>
      </c>
      <c r="E168" s="156" t="s">
        <v>365</v>
      </c>
      <c r="F168" s="157" t="s">
        <v>366</v>
      </c>
      <c r="G168" s="158" t="s">
        <v>348</v>
      </c>
      <c r="H168" s="159">
        <v>13.34</v>
      </c>
      <c r="I168" s="160">
        <v>1060</v>
      </c>
      <c r="J168" s="160">
        <f>ROUND(I168*H168,2)</f>
        <v>14140.4</v>
      </c>
      <c r="K168" s="157" t="s">
        <v>131</v>
      </c>
      <c r="L168" s="30"/>
      <c r="M168" s="161" t="s">
        <v>3</v>
      </c>
      <c r="N168" s="162" t="s">
        <v>40</v>
      </c>
      <c r="O168" s="163">
        <v>3.1840000000000002</v>
      </c>
      <c r="P168" s="163">
        <f>O168*H168</f>
        <v>42.474560000000004</v>
      </c>
      <c r="Q168" s="163">
        <v>0</v>
      </c>
      <c r="R168" s="163">
        <f>Q168*H168</f>
        <v>0</v>
      </c>
      <c r="S168" s="163">
        <v>0</v>
      </c>
      <c r="T168" s="164">
        <f>S168*H168</f>
        <v>0</v>
      </c>
      <c r="U168" s="29"/>
      <c r="V168" s="29"/>
      <c r="W168" s="29"/>
      <c r="X168" s="29"/>
      <c r="Y168" s="29"/>
      <c r="Z168" s="29"/>
      <c r="AA168" s="29"/>
      <c r="AB168" s="29"/>
      <c r="AC168" s="29"/>
      <c r="AD168" s="29"/>
      <c r="AE168" s="29"/>
      <c r="AR168" s="165" t="s">
        <v>132</v>
      </c>
      <c r="AT168" s="165" t="s">
        <v>127</v>
      </c>
      <c r="AU168" s="165" t="s">
        <v>126</v>
      </c>
      <c r="AY168" s="16" t="s">
        <v>121</v>
      </c>
      <c r="BE168" s="166">
        <f>IF(N168="základní",J168,0)</f>
        <v>0</v>
      </c>
      <c r="BF168" s="166">
        <f>IF(N168="snížená",J168,0)</f>
        <v>14140.4</v>
      </c>
      <c r="BG168" s="166">
        <f>IF(N168="zákl. přenesená",J168,0)</f>
        <v>0</v>
      </c>
      <c r="BH168" s="166">
        <f>IF(N168="sníž. přenesená",J168,0)</f>
        <v>0</v>
      </c>
      <c r="BI168" s="166">
        <f>IF(N168="nulová",J168,0)</f>
        <v>0</v>
      </c>
      <c r="BJ168" s="16" t="s">
        <v>126</v>
      </c>
      <c r="BK168" s="166">
        <f>ROUND(I168*H168,2)</f>
        <v>14140.4</v>
      </c>
      <c r="BL168" s="16" t="s">
        <v>132</v>
      </c>
      <c r="BM168" s="165" t="s">
        <v>367</v>
      </c>
    </row>
    <row r="169" s="12" customFormat="1" ht="25.92" customHeight="1">
      <c r="A169" s="12"/>
      <c r="B169" s="142"/>
      <c r="C169" s="12"/>
      <c r="D169" s="143" t="s">
        <v>67</v>
      </c>
      <c r="E169" s="144" t="s">
        <v>368</v>
      </c>
      <c r="F169" s="144" t="s">
        <v>369</v>
      </c>
      <c r="G169" s="12"/>
      <c r="H169" s="12"/>
      <c r="I169" s="12"/>
      <c r="J169" s="145">
        <f>BK169</f>
        <v>4285679.0500000007</v>
      </c>
      <c r="K169" s="12"/>
      <c r="L169" s="142"/>
      <c r="M169" s="146"/>
      <c r="N169" s="147"/>
      <c r="O169" s="147"/>
      <c r="P169" s="148">
        <f>P170+P178+P208+P221+P244+P259+P266+P270</f>
        <v>2487.092032</v>
      </c>
      <c r="Q169" s="147"/>
      <c r="R169" s="148">
        <f>R170+R178+R208+R221+R244+R259+R266+R270</f>
        <v>52.516284500000012</v>
      </c>
      <c r="S169" s="147"/>
      <c r="T169" s="149">
        <f>T170+T178+T208+T221+T244+T259+T266+T270</f>
        <v>60.495291000000002</v>
      </c>
      <c r="U169" s="12"/>
      <c r="V169" s="12"/>
      <c r="W169" s="12"/>
      <c r="X169" s="12"/>
      <c r="Y169" s="12"/>
      <c r="Z169" s="12"/>
      <c r="AA169" s="12"/>
      <c r="AB169" s="12"/>
      <c r="AC169" s="12"/>
      <c r="AD169" s="12"/>
      <c r="AE169" s="12"/>
      <c r="AR169" s="143" t="s">
        <v>126</v>
      </c>
      <c r="AT169" s="150" t="s">
        <v>67</v>
      </c>
      <c r="AU169" s="150" t="s">
        <v>68</v>
      </c>
      <c r="AY169" s="143" t="s">
        <v>121</v>
      </c>
      <c r="BK169" s="151">
        <f>BK170+BK178+BK208+BK221+BK244+BK259+BK266+BK270</f>
        <v>4285679.0500000007</v>
      </c>
    </row>
    <row r="170" s="12" customFormat="1" ht="22.8" customHeight="1">
      <c r="A170" s="12"/>
      <c r="B170" s="142"/>
      <c r="C170" s="12"/>
      <c r="D170" s="143" t="s">
        <v>67</v>
      </c>
      <c r="E170" s="152" t="s">
        <v>370</v>
      </c>
      <c r="F170" s="152" t="s">
        <v>371</v>
      </c>
      <c r="G170" s="12"/>
      <c r="H170" s="12"/>
      <c r="I170" s="12"/>
      <c r="J170" s="153">
        <f>BK170</f>
        <v>1093265.7300000002</v>
      </c>
      <c r="K170" s="12"/>
      <c r="L170" s="142"/>
      <c r="M170" s="146"/>
      <c r="N170" s="147"/>
      <c r="O170" s="147"/>
      <c r="P170" s="148">
        <f>SUM(P171:P177)</f>
        <v>161.66627400000002</v>
      </c>
      <c r="Q170" s="147"/>
      <c r="R170" s="148">
        <f>SUM(R171:R177)</f>
        <v>2.3178540000000005</v>
      </c>
      <c r="S170" s="147"/>
      <c r="T170" s="149">
        <f>SUM(T171:T177)</f>
        <v>0</v>
      </c>
      <c r="U170" s="12"/>
      <c r="V170" s="12"/>
      <c r="W170" s="12"/>
      <c r="X170" s="12"/>
      <c r="Y170" s="12"/>
      <c r="Z170" s="12"/>
      <c r="AA170" s="12"/>
      <c r="AB170" s="12"/>
      <c r="AC170" s="12"/>
      <c r="AD170" s="12"/>
      <c r="AE170" s="12"/>
      <c r="AR170" s="143" t="s">
        <v>126</v>
      </c>
      <c r="AT170" s="150" t="s">
        <v>67</v>
      </c>
      <c r="AU170" s="150" t="s">
        <v>14</v>
      </c>
      <c r="AY170" s="143" t="s">
        <v>121</v>
      </c>
      <c r="BK170" s="151">
        <f>SUM(BK171:BK177)</f>
        <v>1093265.7300000002</v>
      </c>
    </row>
    <row r="171" s="2" customFormat="1" ht="55.5" customHeight="1">
      <c r="A171" s="29"/>
      <c r="B171" s="154"/>
      <c r="C171" s="155" t="s">
        <v>124</v>
      </c>
      <c r="D171" s="155" t="s">
        <v>127</v>
      </c>
      <c r="E171" s="156" t="s">
        <v>372</v>
      </c>
      <c r="F171" s="157" t="s">
        <v>373</v>
      </c>
      <c r="G171" s="158" t="s">
        <v>130</v>
      </c>
      <c r="H171" s="159">
        <v>619.79300000000001</v>
      </c>
      <c r="I171" s="160">
        <v>96.400000000000006</v>
      </c>
      <c r="J171" s="160">
        <f>ROUND(I171*H171,2)</f>
        <v>59748.050000000003</v>
      </c>
      <c r="K171" s="157" t="s">
        <v>131</v>
      </c>
      <c r="L171" s="30"/>
      <c r="M171" s="161" t="s">
        <v>3</v>
      </c>
      <c r="N171" s="162" t="s">
        <v>40</v>
      </c>
      <c r="O171" s="163">
        <v>0.16800000000000001</v>
      </c>
      <c r="P171" s="163">
        <f>O171*H171</f>
        <v>104.125224</v>
      </c>
      <c r="Q171" s="163">
        <v>0.00011</v>
      </c>
      <c r="R171" s="163">
        <f>Q171*H171</f>
        <v>0.068177230000000005</v>
      </c>
      <c r="S171" s="163">
        <v>0</v>
      </c>
      <c r="T171" s="164">
        <f>S171*H171</f>
        <v>0</v>
      </c>
      <c r="U171" s="29"/>
      <c r="V171" s="29"/>
      <c r="W171" s="29"/>
      <c r="X171" s="29"/>
      <c r="Y171" s="29"/>
      <c r="Z171" s="29"/>
      <c r="AA171" s="29"/>
      <c r="AB171" s="29"/>
      <c r="AC171" s="29"/>
      <c r="AD171" s="29"/>
      <c r="AE171" s="29"/>
      <c r="AR171" s="165" t="s">
        <v>190</v>
      </c>
      <c r="AT171" s="165" t="s">
        <v>127</v>
      </c>
      <c r="AU171" s="165" t="s">
        <v>126</v>
      </c>
      <c r="AY171" s="16" t="s">
        <v>121</v>
      </c>
      <c r="BE171" s="166">
        <f>IF(N171="základní",J171,0)</f>
        <v>0</v>
      </c>
      <c r="BF171" s="166">
        <f>IF(N171="snížená",J171,0)</f>
        <v>59748.050000000003</v>
      </c>
      <c r="BG171" s="166">
        <f>IF(N171="zákl. přenesená",J171,0)</f>
        <v>0</v>
      </c>
      <c r="BH171" s="166">
        <f>IF(N171="sníž. přenesená",J171,0)</f>
        <v>0</v>
      </c>
      <c r="BI171" s="166">
        <f>IF(N171="nulová",J171,0)</f>
        <v>0</v>
      </c>
      <c r="BJ171" s="16" t="s">
        <v>126</v>
      </c>
      <c r="BK171" s="166">
        <f>ROUND(I171*H171,2)</f>
        <v>59748.050000000003</v>
      </c>
      <c r="BL171" s="16" t="s">
        <v>190</v>
      </c>
      <c r="BM171" s="165" t="s">
        <v>374</v>
      </c>
    </row>
    <row r="172" s="2" customFormat="1" ht="16.5" customHeight="1">
      <c r="A172" s="29"/>
      <c r="B172" s="154"/>
      <c r="C172" s="167" t="s">
        <v>158</v>
      </c>
      <c r="D172" s="167" t="s">
        <v>142</v>
      </c>
      <c r="E172" s="168" t="s">
        <v>375</v>
      </c>
      <c r="F172" s="169" t="s">
        <v>376</v>
      </c>
      <c r="G172" s="170" t="s">
        <v>130</v>
      </c>
      <c r="H172" s="171">
        <v>681.77200000000005</v>
      </c>
      <c r="I172" s="172">
        <v>700</v>
      </c>
      <c r="J172" s="172">
        <f>ROUND(I172*H172,2)</f>
        <v>477240.40000000002</v>
      </c>
      <c r="K172" s="169" t="s">
        <v>3</v>
      </c>
      <c r="L172" s="173"/>
      <c r="M172" s="174" t="s">
        <v>3</v>
      </c>
      <c r="N172" s="175" t="s">
        <v>40</v>
      </c>
      <c r="O172" s="163">
        <v>0</v>
      </c>
      <c r="P172" s="163">
        <f>O172*H172</f>
        <v>0</v>
      </c>
      <c r="Q172" s="163">
        <v>0.002</v>
      </c>
      <c r="R172" s="163">
        <f>Q172*H172</f>
        <v>1.3635440000000001</v>
      </c>
      <c r="S172" s="163">
        <v>0</v>
      </c>
      <c r="T172" s="164">
        <f>S172*H172</f>
        <v>0</v>
      </c>
      <c r="U172" s="29"/>
      <c r="V172" s="29"/>
      <c r="W172" s="29"/>
      <c r="X172" s="29"/>
      <c r="Y172" s="29"/>
      <c r="Z172" s="29"/>
      <c r="AA172" s="29"/>
      <c r="AB172" s="29"/>
      <c r="AC172" s="29"/>
      <c r="AD172" s="29"/>
      <c r="AE172" s="29"/>
      <c r="AR172" s="165" t="s">
        <v>249</v>
      </c>
      <c r="AT172" s="165" t="s">
        <v>142</v>
      </c>
      <c r="AU172" s="165" t="s">
        <v>126</v>
      </c>
      <c r="AY172" s="16" t="s">
        <v>121</v>
      </c>
      <c r="BE172" s="166">
        <f>IF(N172="základní",J172,0)</f>
        <v>0</v>
      </c>
      <c r="BF172" s="166">
        <f>IF(N172="snížená",J172,0)</f>
        <v>477240.40000000002</v>
      </c>
      <c r="BG172" s="166">
        <f>IF(N172="zákl. přenesená",J172,0)</f>
        <v>0</v>
      </c>
      <c r="BH172" s="166">
        <f>IF(N172="sníž. přenesená",J172,0)</f>
        <v>0</v>
      </c>
      <c r="BI172" s="166">
        <f>IF(N172="nulová",J172,0)</f>
        <v>0</v>
      </c>
      <c r="BJ172" s="16" t="s">
        <v>126</v>
      </c>
      <c r="BK172" s="166">
        <f>ROUND(I172*H172,2)</f>
        <v>477240.40000000002</v>
      </c>
      <c r="BL172" s="16" t="s">
        <v>190</v>
      </c>
      <c r="BM172" s="165" t="s">
        <v>377</v>
      </c>
    </row>
    <row r="173" s="2" customFormat="1" ht="55.5" customHeight="1">
      <c r="A173" s="29"/>
      <c r="B173" s="154"/>
      <c r="C173" s="155" t="s">
        <v>378</v>
      </c>
      <c r="D173" s="155" t="s">
        <v>127</v>
      </c>
      <c r="E173" s="156" t="s">
        <v>379</v>
      </c>
      <c r="F173" s="157" t="s">
        <v>380</v>
      </c>
      <c r="G173" s="158" t="s">
        <v>130</v>
      </c>
      <c r="H173" s="159">
        <v>383.60700000000003</v>
      </c>
      <c r="I173" s="160">
        <v>89.099999999999994</v>
      </c>
      <c r="J173" s="160">
        <f>ROUND(I173*H173,2)</f>
        <v>34179.379999999997</v>
      </c>
      <c r="K173" s="157" t="s">
        <v>131</v>
      </c>
      <c r="L173" s="30"/>
      <c r="M173" s="161" t="s">
        <v>3</v>
      </c>
      <c r="N173" s="162" t="s">
        <v>40</v>
      </c>
      <c r="O173" s="163">
        <v>0.14999999999999999</v>
      </c>
      <c r="P173" s="163">
        <f>O173*H173</f>
        <v>57.541050000000006</v>
      </c>
      <c r="Q173" s="163">
        <v>0.00011</v>
      </c>
      <c r="R173" s="163">
        <f>Q173*H173</f>
        <v>0.042196770000000002</v>
      </c>
      <c r="S173" s="163">
        <v>0</v>
      </c>
      <c r="T173" s="164">
        <f>S173*H173</f>
        <v>0</v>
      </c>
      <c r="U173" s="29"/>
      <c r="V173" s="29"/>
      <c r="W173" s="29"/>
      <c r="X173" s="29"/>
      <c r="Y173" s="29"/>
      <c r="Z173" s="29"/>
      <c r="AA173" s="29"/>
      <c r="AB173" s="29"/>
      <c r="AC173" s="29"/>
      <c r="AD173" s="29"/>
      <c r="AE173" s="29"/>
      <c r="AR173" s="165" t="s">
        <v>190</v>
      </c>
      <c r="AT173" s="165" t="s">
        <v>127</v>
      </c>
      <c r="AU173" s="165" t="s">
        <v>126</v>
      </c>
      <c r="AY173" s="16" t="s">
        <v>121</v>
      </c>
      <c r="BE173" s="166">
        <f>IF(N173="základní",J173,0)</f>
        <v>0</v>
      </c>
      <c r="BF173" s="166">
        <f>IF(N173="snížená",J173,0)</f>
        <v>34179.379999999997</v>
      </c>
      <c r="BG173" s="166">
        <f>IF(N173="zákl. přenesená",J173,0)</f>
        <v>0</v>
      </c>
      <c r="BH173" s="166">
        <f>IF(N173="sníž. přenesená",J173,0)</f>
        <v>0</v>
      </c>
      <c r="BI173" s="166">
        <f>IF(N173="nulová",J173,0)</f>
        <v>0</v>
      </c>
      <c r="BJ173" s="16" t="s">
        <v>126</v>
      </c>
      <c r="BK173" s="166">
        <f>ROUND(I173*H173,2)</f>
        <v>34179.379999999997</v>
      </c>
      <c r="BL173" s="16" t="s">
        <v>190</v>
      </c>
      <c r="BM173" s="165" t="s">
        <v>381</v>
      </c>
    </row>
    <row r="174" s="2" customFormat="1" ht="16.5" customHeight="1">
      <c r="A174" s="29"/>
      <c r="B174" s="154"/>
      <c r="C174" s="167" t="s">
        <v>382</v>
      </c>
      <c r="D174" s="167" t="s">
        <v>142</v>
      </c>
      <c r="E174" s="168" t="s">
        <v>383</v>
      </c>
      <c r="F174" s="169" t="s">
        <v>376</v>
      </c>
      <c r="G174" s="170" t="s">
        <v>130</v>
      </c>
      <c r="H174" s="171">
        <v>421.96800000000002</v>
      </c>
      <c r="I174" s="172">
        <v>700</v>
      </c>
      <c r="J174" s="172">
        <f>ROUND(I174*H174,2)</f>
        <v>295377.59999999998</v>
      </c>
      <c r="K174" s="169" t="s">
        <v>3</v>
      </c>
      <c r="L174" s="173"/>
      <c r="M174" s="174" t="s">
        <v>3</v>
      </c>
      <c r="N174" s="175" t="s">
        <v>40</v>
      </c>
      <c r="O174" s="163">
        <v>0</v>
      </c>
      <c r="P174" s="163">
        <f>O174*H174</f>
        <v>0</v>
      </c>
      <c r="Q174" s="163">
        <v>0.002</v>
      </c>
      <c r="R174" s="163">
        <f>Q174*H174</f>
        <v>0.84393600000000002</v>
      </c>
      <c r="S174" s="163">
        <v>0</v>
      </c>
      <c r="T174" s="164">
        <f>S174*H174</f>
        <v>0</v>
      </c>
      <c r="U174" s="29"/>
      <c r="V174" s="29"/>
      <c r="W174" s="29"/>
      <c r="X174" s="29"/>
      <c r="Y174" s="29"/>
      <c r="Z174" s="29"/>
      <c r="AA174" s="29"/>
      <c r="AB174" s="29"/>
      <c r="AC174" s="29"/>
      <c r="AD174" s="29"/>
      <c r="AE174" s="29"/>
      <c r="AR174" s="165" t="s">
        <v>249</v>
      </c>
      <c r="AT174" s="165" t="s">
        <v>142</v>
      </c>
      <c r="AU174" s="165" t="s">
        <v>126</v>
      </c>
      <c r="AY174" s="16" t="s">
        <v>121</v>
      </c>
      <c r="BE174" s="166">
        <f>IF(N174="základní",J174,0)</f>
        <v>0</v>
      </c>
      <c r="BF174" s="166">
        <f>IF(N174="snížená",J174,0)</f>
        <v>295377.59999999998</v>
      </c>
      <c r="BG174" s="166">
        <f>IF(N174="zákl. přenesená",J174,0)</f>
        <v>0</v>
      </c>
      <c r="BH174" s="166">
        <f>IF(N174="sníž. přenesená",J174,0)</f>
        <v>0</v>
      </c>
      <c r="BI174" s="166">
        <f>IF(N174="nulová",J174,0)</f>
        <v>0</v>
      </c>
      <c r="BJ174" s="16" t="s">
        <v>126</v>
      </c>
      <c r="BK174" s="166">
        <f>ROUND(I174*H174,2)</f>
        <v>295377.59999999998</v>
      </c>
      <c r="BL174" s="16" t="s">
        <v>190</v>
      </c>
      <c r="BM174" s="165" t="s">
        <v>384</v>
      </c>
    </row>
    <row r="175" s="2" customFormat="1" ht="16.5" customHeight="1">
      <c r="A175" s="29"/>
      <c r="B175" s="154"/>
      <c r="C175" s="155" t="s">
        <v>385</v>
      </c>
      <c r="D175" s="155" t="s">
        <v>127</v>
      </c>
      <c r="E175" s="156" t="s">
        <v>386</v>
      </c>
      <c r="F175" s="157" t="s">
        <v>387</v>
      </c>
      <c r="G175" s="158" t="s">
        <v>130</v>
      </c>
      <c r="H175" s="159">
        <v>1003.4</v>
      </c>
      <c r="I175" s="160">
        <v>100</v>
      </c>
      <c r="J175" s="160">
        <f>ROUND(I175*H175,2)</f>
        <v>100340</v>
      </c>
      <c r="K175" s="157" t="s">
        <v>3</v>
      </c>
      <c r="L175" s="30"/>
      <c r="M175" s="161" t="s">
        <v>3</v>
      </c>
      <c r="N175" s="162" t="s">
        <v>40</v>
      </c>
      <c r="O175" s="163">
        <v>0</v>
      </c>
      <c r="P175" s="163">
        <f>O175*H175</f>
        <v>0</v>
      </c>
      <c r="Q175" s="163">
        <v>0</v>
      </c>
      <c r="R175" s="163">
        <f>Q175*H175</f>
        <v>0</v>
      </c>
      <c r="S175" s="163">
        <v>0</v>
      </c>
      <c r="T175" s="164">
        <f>S175*H175</f>
        <v>0</v>
      </c>
      <c r="U175" s="29"/>
      <c r="V175" s="29"/>
      <c r="W175" s="29"/>
      <c r="X175" s="29"/>
      <c r="Y175" s="29"/>
      <c r="Z175" s="29"/>
      <c r="AA175" s="29"/>
      <c r="AB175" s="29"/>
      <c r="AC175" s="29"/>
      <c r="AD175" s="29"/>
      <c r="AE175" s="29"/>
      <c r="AR175" s="165" t="s">
        <v>190</v>
      </c>
      <c r="AT175" s="165" t="s">
        <v>127</v>
      </c>
      <c r="AU175" s="165" t="s">
        <v>126</v>
      </c>
      <c r="AY175" s="16" t="s">
        <v>121</v>
      </c>
      <c r="BE175" s="166">
        <f>IF(N175="základní",J175,0)</f>
        <v>0</v>
      </c>
      <c r="BF175" s="166">
        <f>IF(N175="snížená",J175,0)</f>
        <v>100340</v>
      </c>
      <c r="BG175" s="166">
        <f>IF(N175="zákl. přenesená",J175,0)</f>
        <v>0</v>
      </c>
      <c r="BH175" s="166">
        <f>IF(N175="sníž. přenesená",J175,0)</f>
        <v>0</v>
      </c>
      <c r="BI175" s="166">
        <f>IF(N175="nulová",J175,0)</f>
        <v>0</v>
      </c>
      <c r="BJ175" s="16" t="s">
        <v>126</v>
      </c>
      <c r="BK175" s="166">
        <f>ROUND(I175*H175,2)</f>
        <v>100340</v>
      </c>
      <c r="BL175" s="16" t="s">
        <v>190</v>
      </c>
      <c r="BM175" s="165" t="s">
        <v>388</v>
      </c>
    </row>
    <row r="176" s="2" customFormat="1" ht="16.5" customHeight="1">
      <c r="A176" s="29"/>
      <c r="B176" s="154"/>
      <c r="C176" s="155" t="s">
        <v>389</v>
      </c>
      <c r="D176" s="155" t="s">
        <v>127</v>
      </c>
      <c r="E176" s="156" t="s">
        <v>390</v>
      </c>
      <c r="F176" s="157" t="s">
        <v>391</v>
      </c>
      <c r="G176" s="158" t="s">
        <v>130</v>
      </c>
      <c r="H176" s="159">
        <v>1003.4</v>
      </c>
      <c r="I176" s="160">
        <v>100</v>
      </c>
      <c r="J176" s="160">
        <f>ROUND(I176*H176,2)</f>
        <v>100340</v>
      </c>
      <c r="K176" s="157" t="s">
        <v>3</v>
      </c>
      <c r="L176" s="30"/>
      <c r="M176" s="161" t="s">
        <v>3</v>
      </c>
      <c r="N176" s="162" t="s">
        <v>40</v>
      </c>
      <c r="O176" s="163">
        <v>0</v>
      </c>
      <c r="P176" s="163">
        <f>O176*H176</f>
        <v>0</v>
      </c>
      <c r="Q176" s="163">
        <v>0</v>
      </c>
      <c r="R176" s="163">
        <f>Q176*H176</f>
        <v>0</v>
      </c>
      <c r="S176" s="163">
        <v>0</v>
      </c>
      <c r="T176" s="164">
        <f>S176*H176</f>
        <v>0</v>
      </c>
      <c r="U176" s="29"/>
      <c r="V176" s="29"/>
      <c r="W176" s="29"/>
      <c r="X176" s="29"/>
      <c r="Y176" s="29"/>
      <c r="Z176" s="29"/>
      <c r="AA176" s="29"/>
      <c r="AB176" s="29"/>
      <c r="AC176" s="29"/>
      <c r="AD176" s="29"/>
      <c r="AE176" s="29"/>
      <c r="AR176" s="165" t="s">
        <v>190</v>
      </c>
      <c r="AT176" s="165" t="s">
        <v>127</v>
      </c>
      <c r="AU176" s="165" t="s">
        <v>126</v>
      </c>
      <c r="AY176" s="16" t="s">
        <v>121</v>
      </c>
      <c r="BE176" s="166">
        <f>IF(N176="základní",J176,0)</f>
        <v>0</v>
      </c>
      <c r="BF176" s="166">
        <f>IF(N176="snížená",J176,0)</f>
        <v>100340</v>
      </c>
      <c r="BG176" s="166">
        <f>IF(N176="zákl. přenesená",J176,0)</f>
        <v>0</v>
      </c>
      <c r="BH176" s="166">
        <f>IF(N176="sníž. přenesená",J176,0)</f>
        <v>0</v>
      </c>
      <c r="BI176" s="166">
        <f>IF(N176="nulová",J176,0)</f>
        <v>0</v>
      </c>
      <c r="BJ176" s="16" t="s">
        <v>126</v>
      </c>
      <c r="BK176" s="166">
        <f>ROUND(I176*H176,2)</f>
        <v>100340</v>
      </c>
      <c r="BL176" s="16" t="s">
        <v>190</v>
      </c>
      <c r="BM176" s="165" t="s">
        <v>392</v>
      </c>
    </row>
    <row r="177" s="2" customFormat="1" ht="44.25" customHeight="1">
      <c r="A177" s="29"/>
      <c r="B177" s="154"/>
      <c r="C177" s="155" t="s">
        <v>393</v>
      </c>
      <c r="D177" s="155" t="s">
        <v>127</v>
      </c>
      <c r="E177" s="156" t="s">
        <v>394</v>
      </c>
      <c r="F177" s="157" t="s">
        <v>395</v>
      </c>
      <c r="G177" s="158" t="s">
        <v>396</v>
      </c>
      <c r="H177" s="159">
        <v>10672.254000000001</v>
      </c>
      <c r="I177" s="160">
        <v>2.4399999999999999</v>
      </c>
      <c r="J177" s="160">
        <f>ROUND(I177*H177,2)</f>
        <v>26040.299999999999</v>
      </c>
      <c r="K177" s="157" t="s">
        <v>131</v>
      </c>
      <c r="L177" s="30"/>
      <c r="M177" s="161" t="s">
        <v>3</v>
      </c>
      <c r="N177" s="162" t="s">
        <v>40</v>
      </c>
      <c r="O177" s="163">
        <v>0</v>
      </c>
      <c r="P177" s="163">
        <f>O177*H177</f>
        <v>0</v>
      </c>
      <c r="Q177" s="163">
        <v>0</v>
      </c>
      <c r="R177" s="163">
        <f>Q177*H177</f>
        <v>0</v>
      </c>
      <c r="S177" s="163">
        <v>0</v>
      </c>
      <c r="T177" s="164">
        <f>S177*H177</f>
        <v>0</v>
      </c>
      <c r="U177" s="29"/>
      <c r="V177" s="29"/>
      <c r="W177" s="29"/>
      <c r="X177" s="29"/>
      <c r="Y177" s="29"/>
      <c r="Z177" s="29"/>
      <c r="AA177" s="29"/>
      <c r="AB177" s="29"/>
      <c r="AC177" s="29"/>
      <c r="AD177" s="29"/>
      <c r="AE177" s="29"/>
      <c r="AR177" s="165" t="s">
        <v>190</v>
      </c>
      <c r="AT177" s="165" t="s">
        <v>127</v>
      </c>
      <c r="AU177" s="165" t="s">
        <v>126</v>
      </c>
      <c r="AY177" s="16" t="s">
        <v>121</v>
      </c>
      <c r="BE177" s="166">
        <f>IF(N177="základní",J177,0)</f>
        <v>0</v>
      </c>
      <c r="BF177" s="166">
        <f>IF(N177="snížená",J177,0)</f>
        <v>26040.299999999999</v>
      </c>
      <c r="BG177" s="166">
        <f>IF(N177="zákl. přenesená",J177,0)</f>
        <v>0</v>
      </c>
      <c r="BH177" s="166">
        <f>IF(N177="sníž. přenesená",J177,0)</f>
        <v>0</v>
      </c>
      <c r="BI177" s="166">
        <f>IF(N177="nulová",J177,0)</f>
        <v>0</v>
      </c>
      <c r="BJ177" s="16" t="s">
        <v>126</v>
      </c>
      <c r="BK177" s="166">
        <f>ROUND(I177*H177,2)</f>
        <v>26040.299999999999</v>
      </c>
      <c r="BL177" s="16" t="s">
        <v>190</v>
      </c>
      <c r="BM177" s="165" t="s">
        <v>397</v>
      </c>
    </row>
    <row r="178" s="12" customFormat="1" ht="22.8" customHeight="1">
      <c r="A178" s="12"/>
      <c r="B178" s="142"/>
      <c r="C178" s="12"/>
      <c r="D178" s="143" t="s">
        <v>67</v>
      </c>
      <c r="E178" s="152" t="s">
        <v>398</v>
      </c>
      <c r="F178" s="152" t="s">
        <v>399</v>
      </c>
      <c r="G178" s="12"/>
      <c r="H178" s="12"/>
      <c r="I178" s="12"/>
      <c r="J178" s="153">
        <f>BK178</f>
        <v>551631.39999999991</v>
      </c>
      <c r="K178" s="12"/>
      <c r="L178" s="142"/>
      <c r="M178" s="146"/>
      <c r="N178" s="147"/>
      <c r="O178" s="147"/>
      <c r="P178" s="148">
        <f>SUM(P179:P207)</f>
        <v>0</v>
      </c>
      <c r="Q178" s="147"/>
      <c r="R178" s="148">
        <f>SUM(R179:R207)</f>
        <v>0</v>
      </c>
      <c r="S178" s="147"/>
      <c r="T178" s="149">
        <f>SUM(T179:T207)</f>
        <v>0</v>
      </c>
      <c r="U178" s="12"/>
      <c r="V178" s="12"/>
      <c r="W178" s="12"/>
      <c r="X178" s="12"/>
      <c r="Y178" s="12"/>
      <c r="Z178" s="12"/>
      <c r="AA178" s="12"/>
      <c r="AB178" s="12"/>
      <c r="AC178" s="12"/>
      <c r="AD178" s="12"/>
      <c r="AE178" s="12"/>
      <c r="AR178" s="143" t="s">
        <v>126</v>
      </c>
      <c r="AT178" s="150" t="s">
        <v>67</v>
      </c>
      <c r="AU178" s="150" t="s">
        <v>14</v>
      </c>
      <c r="AY178" s="143" t="s">
        <v>121</v>
      </c>
      <c r="BK178" s="151">
        <f>SUM(BK179:BK207)</f>
        <v>551631.39999999991</v>
      </c>
    </row>
    <row r="179" s="2" customFormat="1" ht="16.5" customHeight="1">
      <c r="A179" s="29"/>
      <c r="B179" s="154"/>
      <c r="C179" s="155" t="s">
        <v>400</v>
      </c>
      <c r="D179" s="155" t="s">
        <v>127</v>
      </c>
      <c r="E179" s="156" t="s">
        <v>401</v>
      </c>
      <c r="F179" s="157" t="s">
        <v>402</v>
      </c>
      <c r="G179" s="158" t="s">
        <v>140</v>
      </c>
      <c r="H179" s="159">
        <v>350</v>
      </c>
      <c r="I179" s="160">
        <v>131.40000000000001</v>
      </c>
      <c r="J179" s="160">
        <f>ROUND(I179*H179,2)</f>
        <v>45990</v>
      </c>
      <c r="K179" s="157" t="s">
        <v>3</v>
      </c>
      <c r="L179" s="30"/>
      <c r="M179" s="161" t="s">
        <v>3</v>
      </c>
      <c r="N179" s="162" t="s">
        <v>40</v>
      </c>
      <c r="O179" s="163">
        <v>0</v>
      </c>
      <c r="P179" s="163">
        <f>O179*H179</f>
        <v>0</v>
      </c>
      <c r="Q179" s="163">
        <v>0</v>
      </c>
      <c r="R179" s="163">
        <f>Q179*H179</f>
        <v>0</v>
      </c>
      <c r="S179" s="163">
        <v>0</v>
      </c>
      <c r="T179" s="164">
        <f>S179*H179</f>
        <v>0</v>
      </c>
      <c r="U179" s="29"/>
      <c r="V179" s="29"/>
      <c r="W179" s="29"/>
      <c r="X179" s="29"/>
      <c r="Y179" s="29"/>
      <c r="Z179" s="29"/>
      <c r="AA179" s="29"/>
      <c r="AB179" s="29"/>
      <c r="AC179" s="29"/>
      <c r="AD179" s="29"/>
      <c r="AE179" s="29"/>
      <c r="AR179" s="165" t="s">
        <v>190</v>
      </c>
      <c r="AT179" s="165" t="s">
        <v>127</v>
      </c>
      <c r="AU179" s="165" t="s">
        <v>126</v>
      </c>
      <c r="AY179" s="16" t="s">
        <v>121</v>
      </c>
      <c r="BE179" s="166">
        <f>IF(N179="základní",J179,0)</f>
        <v>0</v>
      </c>
      <c r="BF179" s="166">
        <f>IF(N179="snížená",J179,0)</f>
        <v>45990</v>
      </c>
      <c r="BG179" s="166">
        <f>IF(N179="zákl. přenesená",J179,0)</f>
        <v>0</v>
      </c>
      <c r="BH179" s="166">
        <f>IF(N179="sníž. přenesená",J179,0)</f>
        <v>0</v>
      </c>
      <c r="BI179" s="166">
        <f>IF(N179="nulová",J179,0)</f>
        <v>0</v>
      </c>
      <c r="BJ179" s="16" t="s">
        <v>126</v>
      </c>
      <c r="BK179" s="166">
        <f>ROUND(I179*H179,2)</f>
        <v>45990</v>
      </c>
      <c r="BL179" s="16" t="s">
        <v>190</v>
      </c>
      <c r="BM179" s="165" t="s">
        <v>403</v>
      </c>
    </row>
    <row r="180" s="2" customFormat="1" ht="21.75" customHeight="1">
      <c r="A180" s="29"/>
      <c r="B180" s="154"/>
      <c r="C180" s="155" t="s">
        <v>404</v>
      </c>
      <c r="D180" s="155" t="s">
        <v>127</v>
      </c>
      <c r="E180" s="156" t="s">
        <v>405</v>
      </c>
      <c r="F180" s="157" t="s">
        <v>406</v>
      </c>
      <c r="G180" s="158" t="s">
        <v>140</v>
      </c>
      <c r="H180" s="159">
        <v>1090</v>
      </c>
      <c r="I180" s="160">
        <v>177</v>
      </c>
      <c r="J180" s="160">
        <f>ROUND(I180*H180,2)</f>
        <v>192930</v>
      </c>
      <c r="K180" s="157" t="s">
        <v>3</v>
      </c>
      <c r="L180" s="30"/>
      <c r="M180" s="161" t="s">
        <v>3</v>
      </c>
      <c r="N180" s="162" t="s">
        <v>40</v>
      </c>
      <c r="O180" s="163">
        <v>0</v>
      </c>
      <c r="P180" s="163">
        <f>O180*H180</f>
        <v>0</v>
      </c>
      <c r="Q180" s="163">
        <v>0</v>
      </c>
      <c r="R180" s="163">
        <f>Q180*H180</f>
        <v>0</v>
      </c>
      <c r="S180" s="163">
        <v>0</v>
      </c>
      <c r="T180" s="164">
        <f>S180*H180</f>
        <v>0</v>
      </c>
      <c r="U180" s="29"/>
      <c r="V180" s="29"/>
      <c r="W180" s="29"/>
      <c r="X180" s="29"/>
      <c r="Y180" s="29"/>
      <c r="Z180" s="29"/>
      <c r="AA180" s="29"/>
      <c r="AB180" s="29"/>
      <c r="AC180" s="29"/>
      <c r="AD180" s="29"/>
      <c r="AE180" s="29"/>
      <c r="AR180" s="165" t="s">
        <v>190</v>
      </c>
      <c r="AT180" s="165" t="s">
        <v>127</v>
      </c>
      <c r="AU180" s="165" t="s">
        <v>126</v>
      </c>
      <c r="AY180" s="16" t="s">
        <v>121</v>
      </c>
      <c r="BE180" s="166">
        <f>IF(N180="základní",J180,0)</f>
        <v>0</v>
      </c>
      <c r="BF180" s="166">
        <f>IF(N180="snížená",J180,0)</f>
        <v>192930</v>
      </c>
      <c r="BG180" s="166">
        <f>IF(N180="zákl. přenesená",J180,0)</f>
        <v>0</v>
      </c>
      <c r="BH180" s="166">
        <f>IF(N180="sníž. přenesená",J180,0)</f>
        <v>0</v>
      </c>
      <c r="BI180" s="166">
        <f>IF(N180="nulová",J180,0)</f>
        <v>0</v>
      </c>
      <c r="BJ180" s="16" t="s">
        <v>126</v>
      </c>
      <c r="BK180" s="166">
        <f>ROUND(I180*H180,2)</f>
        <v>192930</v>
      </c>
      <c r="BL180" s="16" t="s">
        <v>190</v>
      </c>
      <c r="BM180" s="165" t="s">
        <v>407</v>
      </c>
    </row>
    <row r="181" s="2" customFormat="1">
      <c r="A181" s="29"/>
      <c r="B181" s="154"/>
      <c r="C181" s="155" t="s">
        <v>408</v>
      </c>
      <c r="D181" s="155" t="s">
        <v>127</v>
      </c>
      <c r="E181" s="156" t="s">
        <v>409</v>
      </c>
      <c r="F181" s="157" t="s">
        <v>410</v>
      </c>
      <c r="G181" s="158" t="s">
        <v>411</v>
      </c>
      <c r="H181" s="159">
        <v>460</v>
      </c>
      <c r="I181" s="160">
        <v>13.199999999999999</v>
      </c>
      <c r="J181" s="160">
        <f>ROUND(I181*H181,2)</f>
        <v>6072</v>
      </c>
      <c r="K181" s="157" t="s">
        <v>3</v>
      </c>
      <c r="L181" s="30"/>
      <c r="M181" s="161" t="s">
        <v>3</v>
      </c>
      <c r="N181" s="162" t="s">
        <v>40</v>
      </c>
      <c r="O181" s="163">
        <v>0</v>
      </c>
      <c r="P181" s="163">
        <f>O181*H181</f>
        <v>0</v>
      </c>
      <c r="Q181" s="163">
        <v>0</v>
      </c>
      <c r="R181" s="163">
        <f>Q181*H181</f>
        <v>0</v>
      </c>
      <c r="S181" s="163">
        <v>0</v>
      </c>
      <c r="T181" s="164">
        <f>S181*H181</f>
        <v>0</v>
      </c>
      <c r="U181" s="29"/>
      <c r="V181" s="29"/>
      <c r="W181" s="29"/>
      <c r="X181" s="29"/>
      <c r="Y181" s="29"/>
      <c r="Z181" s="29"/>
      <c r="AA181" s="29"/>
      <c r="AB181" s="29"/>
      <c r="AC181" s="29"/>
      <c r="AD181" s="29"/>
      <c r="AE181" s="29"/>
      <c r="AR181" s="165" t="s">
        <v>190</v>
      </c>
      <c r="AT181" s="165" t="s">
        <v>127</v>
      </c>
      <c r="AU181" s="165" t="s">
        <v>126</v>
      </c>
      <c r="AY181" s="16" t="s">
        <v>121</v>
      </c>
      <c r="BE181" s="166">
        <f>IF(N181="základní",J181,0)</f>
        <v>0</v>
      </c>
      <c r="BF181" s="166">
        <f>IF(N181="snížená",J181,0)</f>
        <v>6072</v>
      </c>
      <c r="BG181" s="166">
        <f>IF(N181="zákl. přenesená",J181,0)</f>
        <v>0</v>
      </c>
      <c r="BH181" s="166">
        <f>IF(N181="sníž. přenesená",J181,0)</f>
        <v>0</v>
      </c>
      <c r="BI181" s="166">
        <f>IF(N181="nulová",J181,0)</f>
        <v>0</v>
      </c>
      <c r="BJ181" s="16" t="s">
        <v>126</v>
      </c>
      <c r="BK181" s="166">
        <f>ROUND(I181*H181,2)</f>
        <v>6072</v>
      </c>
      <c r="BL181" s="16" t="s">
        <v>190</v>
      </c>
      <c r="BM181" s="165" t="s">
        <v>412</v>
      </c>
    </row>
    <row r="182" s="2" customFormat="1" ht="16.5" customHeight="1">
      <c r="A182" s="29"/>
      <c r="B182" s="154"/>
      <c r="C182" s="155" t="s">
        <v>413</v>
      </c>
      <c r="D182" s="155" t="s">
        <v>127</v>
      </c>
      <c r="E182" s="156" t="s">
        <v>414</v>
      </c>
      <c r="F182" s="157" t="s">
        <v>415</v>
      </c>
      <c r="G182" s="158" t="s">
        <v>411</v>
      </c>
      <c r="H182" s="159">
        <v>80</v>
      </c>
      <c r="I182" s="160">
        <v>19.199999999999999</v>
      </c>
      <c r="J182" s="160">
        <f>ROUND(I182*H182,2)</f>
        <v>1536</v>
      </c>
      <c r="K182" s="157" t="s">
        <v>3</v>
      </c>
      <c r="L182" s="30"/>
      <c r="M182" s="161" t="s">
        <v>3</v>
      </c>
      <c r="N182" s="162" t="s">
        <v>40</v>
      </c>
      <c r="O182" s="163">
        <v>0</v>
      </c>
      <c r="P182" s="163">
        <f>O182*H182</f>
        <v>0</v>
      </c>
      <c r="Q182" s="163">
        <v>0</v>
      </c>
      <c r="R182" s="163">
        <f>Q182*H182</f>
        <v>0</v>
      </c>
      <c r="S182" s="163">
        <v>0</v>
      </c>
      <c r="T182" s="164">
        <f>S182*H182</f>
        <v>0</v>
      </c>
      <c r="U182" s="29"/>
      <c r="V182" s="29"/>
      <c r="W182" s="29"/>
      <c r="X182" s="29"/>
      <c r="Y182" s="29"/>
      <c r="Z182" s="29"/>
      <c r="AA182" s="29"/>
      <c r="AB182" s="29"/>
      <c r="AC182" s="29"/>
      <c r="AD182" s="29"/>
      <c r="AE182" s="29"/>
      <c r="AR182" s="165" t="s">
        <v>190</v>
      </c>
      <c r="AT182" s="165" t="s">
        <v>127</v>
      </c>
      <c r="AU182" s="165" t="s">
        <v>126</v>
      </c>
      <c r="AY182" s="16" t="s">
        <v>121</v>
      </c>
      <c r="BE182" s="166">
        <f>IF(N182="základní",J182,0)</f>
        <v>0</v>
      </c>
      <c r="BF182" s="166">
        <f>IF(N182="snížená",J182,0)</f>
        <v>1536</v>
      </c>
      <c r="BG182" s="166">
        <f>IF(N182="zákl. přenesená",J182,0)</f>
        <v>0</v>
      </c>
      <c r="BH182" s="166">
        <f>IF(N182="sníž. přenesená",J182,0)</f>
        <v>0</v>
      </c>
      <c r="BI182" s="166">
        <f>IF(N182="nulová",J182,0)</f>
        <v>0</v>
      </c>
      <c r="BJ182" s="16" t="s">
        <v>126</v>
      </c>
      <c r="BK182" s="166">
        <f>ROUND(I182*H182,2)</f>
        <v>1536</v>
      </c>
      <c r="BL182" s="16" t="s">
        <v>190</v>
      </c>
      <c r="BM182" s="165" t="s">
        <v>416</v>
      </c>
    </row>
    <row r="183" s="2" customFormat="1" ht="16.5" customHeight="1">
      <c r="A183" s="29"/>
      <c r="B183" s="154"/>
      <c r="C183" s="155" t="s">
        <v>417</v>
      </c>
      <c r="D183" s="155" t="s">
        <v>127</v>
      </c>
      <c r="E183" s="156" t="s">
        <v>418</v>
      </c>
      <c r="F183" s="157" t="s">
        <v>419</v>
      </c>
      <c r="G183" s="158" t="s">
        <v>411</v>
      </c>
      <c r="H183" s="159">
        <v>630</v>
      </c>
      <c r="I183" s="160">
        <v>38</v>
      </c>
      <c r="J183" s="160">
        <f>ROUND(I183*H183,2)</f>
        <v>23940</v>
      </c>
      <c r="K183" s="157" t="s">
        <v>3</v>
      </c>
      <c r="L183" s="30"/>
      <c r="M183" s="161" t="s">
        <v>3</v>
      </c>
      <c r="N183" s="162" t="s">
        <v>40</v>
      </c>
      <c r="O183" s="163">
        <v>0</v>
      </c>
      <c r="P183" s="163">
        <f>O183*H183</f>
        <v>0</v>
      </c>
      <c r="Q183" s="163">
        <v>0</v>
      </c>
      <c r="R183" s="163">
        <f>Q183*H183</f>
        <v>0</v>
      </c>
      <c r="S183" s="163">
        <v>0</v>
      </c>
      <c r="T183" s="164">
        <f>S183*H183</f>
        <v>0</v>
      </c>
      <c r="U183" s="29"/>
      <c r="V183" s="29"/>
      <c r="W183" s="29"/>
      <c r="X183" s="29"/>
      <c r="Y183" s="29"/>
      <c r="Z183" s="29"/>
      <c r="AA183" s="29"/>
      <c r="AB183" s="29"/>
      <c r="AC183" s="29"/>
      <c r="AD183" s="29"/>
      <c r="AE183" s="29"/>
      <c r="AR183" s="165" t="s">
        <v>190</v>
      </c>
      <c r="AT183" s="165" t="s">
        <v>127</v>
      </c>
      <c r="AU183" s="165" t="s">
        <v>126</v>
      </c>
      <c r="AY183" s="16" t="s">
        <v>121</v>
      </c>
      <c r="BE183" s="166">
        <f>IF(N183="základní",J183,0)</f>
        <v>0</v>
      </c>
      <c r="BF183" s="166">
        <f>IF(N183="snížená",J183,0)</f>
        <v>23940</v>
      </c>
      <c r="BG183" s="166">
        <f>IF(N183="zákl. přenesená",J183,0)</f>
        <v>0</v>
      </c>
      <c r="BH183" s="166">
        <f>IF(N183="sníž. přenesená",J183,0)</f>
        <v>0</v>
      </c>
      <c r="BI183" s="166">
        <f>IF(N183="nulová",J183,0)</f>
        <v>0</v>
      </c>
      <c r="BJ183" s="16" t="s">
        <v>126</v>
      </c>
      <c r="BK183" s="166">
        <f>ROUND(I183*H183,2)</f>
        <v>23940</v>
      </c>
      <c r="BL183" s="16" t="s">
        <v>190</v>
      </c>
      <c r="BM183" s="165" t="s">
        <v>420</v>
      </c>
    </row>
    <row r="184" s="2" customFormat="1" ht="16.5" customHeight="1">
      <c r="A184" s="29"/>
      <c r="B184" s="154"/>
      <c r="C184" s="155" t="s">
        <v>421</v>
      </c>
      <c r="D184" s="155" t="s">
        <v>127</v>
      </c>
      <c r="E184" s="156" t="s">
        <v>422</v>
      </c>
      <c r="F184" s="157" t="s">
        <v>423</v>
      </c>
      <c r="G184" s="158" t="s">
        <v>411</v>
      </c>
      <c r="H184" s="159">
        <v>140</v>
      </c>
      <c r="I184" s="160">
        <v>47.520000000000003</v>
      </c>
      <c r="J184" s="160">
        <f>ROUND(I184*H184,2)</f>
        <v>6652.8000000000002</v>
      </c>
      <c r="K184" s="157" t="s">
        <v>3</v>
      </c>
      <c r="L184" s="30"/>
      <c r="M184" s="161" t="s">
        <v>3</v>
      </c>
      <c r="N184" s="162" t="s">
        <v>40</v>
      </c>
      <c r="O184" s="163">
        <v>0</v>
      </c>
      <c r="P184" s="163">
        <f>O184*H184</f>
        <v>0</v>
      </c>
      <c r="Q184" s="163">
        <v>0</v>
      </c>
      <c r="R184" s="163">
        <f>Q184*H184</f>
        <v>0</v>
      </c>
      <c r="S184" s="163">
        <v>0</v>
      </c>
      <c r="T184" s="164">
        <f>S184*H184</f>
        <v>0</v>
      </c>
      <c r="U184" s="29"/>
      <c r="V184" s="29"/>
      <c r="W184" s="29"/>
      <c r="X184" s="29"/>
      <c r="Y184" s="29"/>
      <c r="Z184" s="29"/>
      <c r="AA184" s="29"/>
      <c r="AB184" s="29"/>
      <c r="AC184" s="29"/>
      <c r="AD184" s="29"/>
      <c r="AE184" s="29"/>
      <c r="AR184" s="165" t="s">
        <v>190</v>
      </c>
      <c r="AT184" s="165" t="s">
        <v>127</v>
      </c>
      <c r="AU184" s="165" t="s">
        <v>126</v>
      </c>
      <c r="AY184" s="16" t="s">
        <v>121</v>
      </c>
      <c r="BE184" s="166">
        <f>IF(N184="základní",J184,0)</f>
        <v>0</v>
      </c>
      <c r="BF184" s="166">
        <f>IF(N184="snížená",J184,0)</f>
        <v>6652.8000000000002</v>
      </c>
      <c r="BG184" s="166">
        <f>IF(N184="zákl. přenesená",J184,0)</f>
        <v>0</v>
      </c>
      <c r="BH184" s="166">
        <f>IF(N184="sníž. přenesená",J184,0)</f>
        <v>0</v>
      </c>
      <c r="BI184" s="166">
        <f>IF(N184="nulová",J184,0)</f>
        <v>0</v>
      </c>
      <c r="BJ184" s="16" t="s">
        <v>126</v>
      </c>
      <c r="BK184" s="166">
        <f>ROUND(I184*H184,2)</f>
        <v>6652.8000000000002</v>
      </c>
      <c r="BL184" s="16" t="s">
        <v>190</v>
      </c>
      <c r="BM184" s="165" t="s">
        <v>424</v>
      </c>
    </row>
    <row r="185" s="2" customFormat="1" ht="16.5" customHeight="1">
      <c r="A185" s="29"/>
      <c r="B185" s="154"/>
      <c r="C185" s="155" t="s">
        <v>425</v>
      </c>
      <c r="D185" s="155" t="s">
        <v>127</v>
      </c>
      <c r="E185" s="156" t="s">
        <v>426</v>
      </c>
      <c r="F185" s="157" t="s">
        <v>427</v>
      </c>
      <c r="G185" s="158" t="s">
        <v>411</v>
      </c>
      <c r="H185" s="159">
        <v>60</v>
      </c>
      <c r="I185" s="160">
        <v>115</v>
      </c>
      <c r="J185" s="160">
        <f>ROUND(I185*H185,2)</f>
        <v>6900</v>
      </c>
      <c r="K185" s="157" t="s">
        <v>3</v>
      </c>
      <c r="L185" s="30"/>
      <c r="M185" s="161" t="s">
        <v>3</v>
      </c>
      <c r="N185" s="162" t="s">
        <v>40</v>
      </c>
      <c r="O185" s="163">
        <v>0</v>
      </c>
      <c r="P185" s="163">
        <f>O185*H185</f>
        <v>0</v>
      </c>
      <c r="Q185" s="163">
        <v>0</v>
      </c>
      <c r="R185" s="163">
        <f>Q185*H185</f>
        <v>0</v>
      </c>
      <c r="S185" s="163">
        <v>0</v>
      </c>
      <c r="T185" s="164">
        <f>S185*H185</f>
        <v>0</v>
      </c>
      <c r="U185" s="29"/>
      <c r="V185" s="29"/>
      <c r="W185" s="29"/>
      <c r="X185" s="29"/>
      <c r="Y185" s="29"/>
      <c r="Z185" s="29"/>
      <c r="AA185" s="29"/>
      <c r="AB185" s="29"/>
      <c r="AC185" s="29"/>
      <c r="AD185" s="29"/>
      <c r="AE185" s="29"/>
      <c r="AR185" s="165" t="s">
        <v>190</v>
      </c>
      <c r="AT185" s="165" t="s">
        <v>127</v>
      </c>
      <c r="AU185" s="165" t="s">
        <v>126</v>
      </c>
      <c r="AY185" s="16" t="s">
        <v>121</v>
      </c>
      <c r="BE185" s="166">
        <f>IF(N185="základní",J185,0)</f>
        <v>0</v>
      </c>
      <c r="BF185" s="166">
        <f>IF(N185="snížená",J185,0)</f>
        <v>6900</v>
      </c>
      <c r="BG185" s="166">
        <f>IF(N185="zákl. přenesená",J185,0)</f>
        <v>0</v>
      </c>
      <c r="BH185" s="166">
        <f>IF(N185="sníž. přenesená",J185,0)</f>
        <v>0</v>
      </c>
      <c r="BI185" s="166">
        <f>IF(N185="nulová",J185,0)</f>
        <v>0</v>
      </c>
      <c r="BJ185" s="16" t="s">
        <v>126</v>
      </c>
      <c r="BK185" s="166">
        <f>ROUND(I185*H185,2)</f>
        <v>6900</v>
      </c>
      <c r="BL185" s="16" t="s">
        <v>190</v>
      </c>
      <c r="BM185" s="165" t="s">
        <v>428</v>
      </c>
    </row>
    <row r="186" s="2" customFormat="1" ht="16.5" customHeight="1">
      <c r="A186" s="29"/>
      <c r="B186" s="154"/>
      <c r="C186" s="155" t="s">
        <v>429</v>
      </c>
      <c r="D186" s="155" t="s">
        <v>127</v>
      </c>
      <c r="E186" s="156" t="s">
        <v>430</v>
      </c>
      <c r="F186" s="157" t="s">
        <v>431</v>
      </c>
      <c r="G186" s="158" t="s">
        <v>411</v>
      </c>
      <c r="H186" s="159">
        <v>230</v>
      </c>
      <c r="I186" s="160">
        <v>114.58</v>
      </c>
      <c r="J186" s="160">
        <f>ROUND(I186*H186,2)</f>
        <v>26353.400000000001</v>
      </c>
      <c r="K186" s="157" t="s">
        <v>3</v>
      </c>
      <c r="L186" s="30"/>
      <c r="M186" s="161" t="s">
        <v>3</v>
      </c>
      <c r="N186" s="162" t="s">
        <v>40</v>
      </c>
      <c r="O186" s="163">
        <v>0</v>
      </c>
      <c r="P186" s="163">
        <f>O186*H186</f>
        <v>0</v>
      </c>
      <c r="Q186" s="163">
        <v>0</v>
      </c>
      <c r="R186" s="163">
        <f>Q186*H186</f>
        <v>0</v>
      </c>
      <c r="S186" s="163">
        <v>0</v>
      </c>
      <c r="T186" s="164">
        <f>S186*H186</f>
        <v>0</v>
      </c>
      <c r="U186" s="29"/>
      <c r="V186" s="29"/>
      <c r="W186" s="29"/>
      <c r="X186" s="29"/>
      <c r="Y186" s="29"/>
      <c r="Z186" s="29"/>
      <c r="AA186" s="29"/>
      <c r="AB186" s="29"/>
      <c r="AC186" s="29"/>
      <c r="AD186" s="29"/>
      <c r="AE186" s="29"/>
      <c r="AR186" s="165" t="s">
        <v>190</v>
      </c>
      <c r="AT186" s="165" t="s">
        <v>127</v>
      </c>
      <c r="AU186" s="165" t="s">
        <v>126</v>
      </c>
      <c r="AY186" s="16" t="s">
        <v>121</v>
      </c>
      <c r="BE186" s="166">
        <f>IF(N186="základní",J186,0)</f>
        <v>0</v>
      </c>
      <c r="BF186" s="166">
        <f>IF(N186="snížená",J186,0)</f>
        <v>26353.400000000001</v>
      </c>
      <c r="BG186" s="166">
        <f>IF(N186="zákl. přenesená",J186,0)</f>
        <v>0</v>
      </c>
      <c r="BH186" s="166">
        <f>IF(N186="sníž. přenesená",J186,0)</f>
        <v>0</v>
      </c>
      <c r="BI186" s="166">
        <f>IF(N186="nulová",J186,0)</f>
        <v>0</v>
      </c>
      <c r="BJ186" s="16" t="s">
        <v>126</v>
      </c>
      <c r="BK186" s="166">
        <f>ROUND(I186*H186,2)</f>
        <v>26353.400000000001</v>
      </c>
      <c r="BL186" s="16" t="s">
        <v>190</v>
      </c>
      <c r="BM186" s="165" t="s">
        <v>432</v>
      </c>
    </row>
    <row r="187" s="2" customFormat="1" ht="16.5" customHeight="1">
      <c r="A187" s="29"/>
      <c r="B187" s="154"/>
      <c r="C187" s="155" t="s">
        <v>433</v>
      </c>
      <c r="D187" s="155" t="s">
        <v>127</v>
      </c>
      <c r="E187" s="156" t="s">
        <v>434</v>
      </c>
      <c r="F187" s="157" t="s">
        <v>435</v>
      </c>
      <c r="G187" s="158" t="s">
        <v>411</v>
      </c>
      <c r="H187" s="159">
        <v>30</v>
      </c>
      <c r="I187" s="160">
        <v>125.90000000000001</v>
      </c>
      <c r="J187" s="160">
        <f>ROUND(I187*H187,2)</f>
        <v>3777</v>
      </c>
      <c r="K187" s="157" t="s">
        <v>3</v>
      </c>
      <c r="L187" s="30"/>
      <c r="M187" s="161" t="s">
        <v>3</v>
      </c>
      <c r="N187" s="162" t="s">
        <v>40</v>
      </c>
      <c r="O187" s="163">
        <v>0</v>
      </c>
      <c r="P187" s="163">
        <f>O187*H187</f>
        <v>0</v>
      </c>
      <c r="Q187" s="163">
        <v>0</v>
      </c>
      <c r="R187" s="163">
        <f>Q187*H187</f>
        <v>0</v>
      </c>
      <c r="S187" s="163">
        <v>0</v>
      </c>
      <c r="T187" s="164">
        <f>S187*H187</f>
        <v>0</v>
      </c>
      <c r="U187" s="29"/>
      <c r="V187" s="29"/>
      <c r="W187" s="29"/>
      <c r="X187" s="29"/>
      <c r="Y187" s="29"/>
      <c r="Z187" s="29"/>
      <c r="AA187" s="29"/>
      <c r="AB187" s="29"/>
      <c r="AC187" s="29"/>
      <c r="AD187" s="29"/>
      <c r="AE187" s="29"/>
      <c r="AR187" s="165" t="s">
        <v>190</v>
      </c>
      <c r="AT187" s="165" t="s">
        <v>127</v>
      </c>
      <c r="AU187" s="165" t="s">
        <v>126</v>
      </c>
      <c r="AY187" s="16" t="s">
        <v>121</v>
      </c>
      <c r="BE187" s="166">
        <f>IF(N187="základní",J187,0)</f>
        <v>0</v>
      </c>
      <c r="BF187" s="166">
        <f>IF(N187="snížená",J187,0)</f>
        <v>3777</v>
      </c>
      <c r="BG187" s="166">
        <f>IF(N187="zákl. přenesená",J187,0)</f>
        <v>0</v>
      </c>
      <c r="BH187" s="166">
        <f>IF(N187="sníž. přenesená",J187,0)</f>
        <v>0</v>
      </c>
      <c r="BI187" s="166">
        <f>IF(N187="nulová",J187,0)</f>
        <v>0</v>
      </c>
      <c r="BJ187" s="16" t="s">
        <v>126</v>
      </c>
      <c r="BK187" s="166">
        <f>ROUND(I187*H187,2)</f>
        <v>3777</v>
      </c>
      <c r="BL187" s="16" t="s">
        <v>190</v>
      </c>
      <c r="BM187" s="165" t="s">
        <v>436</v>
      </c>
    </row>
    <row r="188" s="2" customFormat="1" ht="16.5" customHeight="1">
      <c r="A188" s="29"/>
      <c r="B188" s="154"/>
      <c r="C188" s="155" t="s">
        <v>437</v>
      </c>
      <c r="D188" s="155" t="s">
        <v>127</v>
      </c>
      <c r="E188" s="156" t="s">
        <v>438</v>
      </c>
      <c r="F188" s="157" t="s">
        <v>439</v>
      </c>
      <c r="G188" s="158" t="s">
        <v>411</v>
      </c>
      <c r="H188" s="159">
        <v>20</v>
      </c>
      <c r="I188" s="160">
        <v>127.63</v>
      </c>
      <c r="J188" s="160">
        <f>ROUND(I188*H188,2)</f>
        <v>2552.5999999999999</v>
      </c>
      <c r="K188" s="157" t="s">
        <v>3</v>
      </c>
      <c r="L188" s="30"/>
      <c r="M188" s="161" t="s">
        <v>3</v>
      </c>
      <c r="N188" s="162" t="s">
        <v>40</v>
      </c>
      <c r="O188" s="163">
        <v>0</v>
      </c>
      <c r="P188" s="163">
        <f>O188*H188</f>
        <v>0</v>
      </c>
      <c r="Q188" s="163">
        <v>0</v>
      </c>
      <c r="R188" s="163">
        <f>Q188*H188</f>
        <v>0</v>
      </c>
      <c r="S188" s="163">
        <v>0</v>
      </c>
      <c r="T188" s="164">
        <f>S188*H188</f>
        <v>0</v>
      </c>
      <c r="U188" s="29"/>
      <c r="V188" s="29"/>
      <c r="W188" s="29"/>
      <c r="X188" s="29"/>
      <c r="Y188" s="29"/>
      <c r="Z188" s="29"/>
      <c r="AA188" s="29"/>
      <c r="AB188" s="29"/>
      <c r="AC188" s="29"/>
      <c r="AD188" s="29"/>
      <c r="AE188" s="29"/>
      <c r="AR188" s="165" t="s">
        <v>190</v>
      </c>
      <c r="AT188" s="165" t="s">
        <v>127</v>
      </c>
      <c r="AU188" s="165" t="s">
        <v>126</v>
      </c>
      <c r="AY188" s="16" t="s">
        <v>121</v>
      </c>
      <c r="BE188" s="166">
        <f>IF(N188="základní",J188,0)</f>
        <v>0</v>
      </c>
      <c r="BF188" s="166">
        <f>IF(N188="snížená",J188,0)</f>
        <v>2552.5999999999999</v>
      </c>
      <c r="BG188" s="166">
        <f>IF(N188="zákl. přenesená",J188,0)</f>
        <v>0</v>
      </c>
      <c r="BH188" s="166">
        <f>IF(N188="sníž. přenesená",J188,0)</f>
        <v>0</v>
      </c>
      <c r="BI188" s="166">
        <f>IF(N188="nulová",J188,0)</f>
        <v>0</v>
      </c>
      <c r="BJ188" s="16" t="s">
        <v>126</v>
      </c>
      <c r="BK188" s="166">
        <f>ROUND(I188*H188,2)</f>
        <v>2552.5999999999999</v>
      </c>
      <c r="BL188" s="16" t="s">
        <v>190</v>
      </c>
      <c r="BM188" s="165" t="s">
        <v>440</v>
      </c>
    </row>
    <row r="189" s="2" customFormat="1" ht="16.5" customHeight="1">
      <c r="A189" s="29"/>
      <c r="B189" s="154"/>
      <c r="C189" s="155" t="s">
        <v>441</v>
      </c>
      <c r="D189" s="155" t="s">
        <v>127</v>
      </c>
      <c r="E189" s="156" t="s">
        <v>442</v>
      </c>
      <c r="F189" s="157" t="s">
        <v>443</v>
      </c>
      <c r="G189" s="158" t="s">
        <v>411</v>
      </c>
      <c r="H189" s="159">
        <v>10</v>
      </c>
      <c r="I189" s="160">
        <v>663</v>
      </c>
      <c r="J189" s="160">
        <f>ROUND(I189*H189,2)</f>
        <v>6630</v>
      </c>
      <c r="K189" s="157" t="s">
        <v>3</v>
      </c>
      <c r="L189" s="30"/>
      <c r="M189" s="161" t="s">
        <v>3</v>
      </c>
      <c r="N189" s="162" t="s">
        <v>40</v>
      </c>
      <c r="O189" s="163">
        <v>0</v>
      </c>
      <c r="P189" s="163">
        <f>O189*H189</f>
        <v>0</v>
      </c>
      <c r="Q189" s="163">
        <v>0</v>
      </c>
      <c r="R189" s="163">
        <f>Q189*H189</f>
        <v>0</v>
      </c>
      <c r="S189" s="163">
        <v>0</v>
      </c>
      <c r="T189" s="164">
        <f>S189*H189</f>
        <v>0</v>
      </c>
      <c r="U189" s="29"/>
      <c r="V189" s="29"/>
      <c r="W189" s="29"/>
      <c r="X189" s="29"/>
      <c r="Y189" s="29"/>
      <c r="Z189" s="29"/>
      <c r="AA189" s="29"/>
      <c r="AB189" s="29"/>
      <c r="AC189" s="29"/>
      <c r="AD189" s="29"/>
      <c r="AE189" s="29"/>
      <c r="AR189" s="165" t="s">
        <v>190</v>
      </c>
      <c r="AT189" s="165" t="s">
        <v>127</v>
      </c>
      <c r="AU189" s="165" t="s">
        <v>126</v>
      </c>
      <c r="AY189" s="16" t="s">
        <v>121</v>
      </c>
      <c r="BE189" s="166">
        <f>IF(N189="základní",J189,0)</f>
        <v>0</v>
      </c>
      <c r="BF189" s="166">
        <f>IF(N189="snížená",J189,0)</f>
        <v>6630</v>
      </c>
      <c r="BG189" s="166">
        <f>IF(N189="zákl. přenesená",J189,0)</f>
        <v>0</v>
      </c>
      <c r="BH189" s="166">
        <f>IF(N189="sníž. přenesená",J189,0)</f>
        <v>0</v>
      </c>
      <c r="BI189" s="166">
        <f>IF(N189="nulová",J189,0)</f>
        <v>0</v>
      </c>
      <c r="BJ189" s="16" t="s">
        <v>126</v>
      </c>
      <c r="BK189" s="166">
        <f>ROUND(I189*H189,2)</f>
        <v>6630</v>
      </c>
      <c r="BL189" s="16" t="s">
        <v>190</v>
      </c>
      <c r="BM189" s="165" t="s">
        <v>444</v>
      </c>
    </row>
    <row r="190" s="2" customFormat="1" ht="16.5" customHeight="1">
      <c r="A190" s="29"/>
      <c r="B190" s="154"/>
      <c r="C190" s="155" t="s">
        <v>445</v>
      </c>
      <c r="D190" s="155" t="s">
        <v>127</v>
      </c>
      <c r="E190" s="156" t="s">
        <v>446</v>
      </c>
      <c r="F190" s="157" t="s">
        <v>447</v>
      </c>
      <c r="G190" s="158" t="s">
        <v>411</v>
      </c>
      <c r="H190" s="159">
        <v>55</v>
      </c>
      <c r="I190" s="160">
        <v>327</v>
      </c>
      <c r="J190" s="160">
        <f>ROUND(I190*H190,2)</f>
        <v>17985</v>
      </c>
      <c r="K190" s="157" t="s">
        <v>3</v>
      </c>
      <c r="L190" s="30"/>
      <c r="M190" s="161" t="s">
        <v>3</v>
      </c>
      <c r="N190" s="162" t="s">
        <v>40</v>
      </c>
      <c r="O190" s="163">
        <v>0</v>
      </c>
      <c r="P190" s="163">
        <f>O190*H190</f>
        <v>0</v>
      </c>
      <c r="Q190" s="163">
        <v>0</v>
      </c>
      <c r="R190" s="163">
        <f>Q190*H190</f>
        <v>0</v>
      </c>
      <c r="S190" s="163">
        <v>0</v>
      </c>
      <c r="T190" s="164">
        <f>S190*H190</f>
        <v>0</v>
      </c>
      <c r="U190" s="29"/>
      <c r="V190" s="29"/>
      <c r="W190" s="29"/>
      <c r="X190" s="29"/>
      <c r="Y190" s="29"/>
      <c r="Z190" s="29"/>
      <c r="AA190" s="29"/>
      <c r="AB190" s="29"/>
      <c r="AC190" s="29"/>
      <c r="AD190" s="29"/>
      <c r="AE190" s="29"/>
      <c r="AR190" s="165" t="s">
        <v>190</v>
      </c>
      <c r="AT190" s="165" t="s">
        <v>127</v>
      </c>
      <c r="AU190" s="165" t="s">
        <v>126</v>
      </c>
      <c r="AY190" s="16" t="s">
        <v>121</v>
      </c>
      <c r="BE190" s="166">
        <f>IF(N190="základní",J190,0)</f>
        <v>0</v>
      </c>
      <c r="BF190" s="166">
        <f>IF(N190="snížená",J190,0)</f>
        <v>17985</v>
      </c>
      <c r="BG190" s="166">
        <f>IF(N190="zákl. přenesená",J190,0)</f>
        <v>0</v>
      </c>
      <c r="BH190" s="166">
        <f>IF(N190="sníž. přenesená",J190,0)</f>
        <v>0</v>
      </c>
      <c r="BI190" s="166">
        <f>IF(N190="nulová",J190,0)</f>
        <v>0</v>
      </c>
      <c r="BJ190" s="16" t="s">
        <v>126</v>
      </c>
      <c r="BK190" s="166">
        <f>ROUND(I190*H190,2)</f>
        <v>17985</v>
      </c>
      <c r="BL190" s="16" t="s">
        <v>190</v>
      </c>
      <c r="BM190" s="165" t="s">
        <v>448</v>
      </c>
    </row>
    <row r="191" s="2" customFormat="1" ht="16.5" customHeight="1">
      <c r="A191" s="29"/>
      <c r="B191" s="154"/>
      <c r="C191" s="155" t="s">
        <v>449</v>
      </c>
      <c r="D191" s="155" t="s">
        <v>127</v>
      </c>
      <c r="E191" s="156" t="s">
        <v>450</v>
      </c>
      <c r="F191" s="157" t="s">
        <v>451</v>
      </c>
      <c r="G191" s="158" t="s">
        <v>411</v>
      </c>
      <c r="H191" s="159">
        <v>60</v>
      </c>
      <c r="I191" s="160">
        <v>124.81999999999999</v>
      </c>
      <c r="J191" s="160">
        <f>ROUND(I191*H191,2)</f>
        <v>7489.1999999999998</v>
      </c>
      <c r="K191" s="157" t="s">
        <v>3</v>
      </c>
      <c r="L191" s="30"/>
      <c r="M191" s="161" t="s">
        <v>3</v>
      </c>
      <c r="N191" s="162" t="s">
        <v>40</v>
      </c>
      <c r="O191" s="163">
        <v>0</v>
      </c>
      <c r="P191" s="163">
        <f>O191*H191</f>
        <v>0</v>
      </c>
      <c r="Q191" s="163">
        <v>0</v>
      </c>
      <c r="R191" s="163">
        <f>Q191*H191</f>
        <v>0</v>
      </c>
      <c r="S191" s="163">
        <v>0</v>
      </c>
      <c r="T191" s="164">
        <f>S191*H191</f>
        <v>0</v>
      </c>
      <c r="U191" s="29"/>
      <c r="V191" s="29"/>
      <c r="W191" s="29"/>
      <c r="X191" s="29"/>
      <c r="Y191" s="29"/>
      <c r="Z191" s="29"/>
      <c r="AA191" s="29"/>
      <c r="AB191" s="29"/>
      <c r="AC191" s="29"/>
      <c r="AD191" s="29"/>
      <c r="AE191" s="29"/>
      <c r="AR191" s="165" t="s">
        <v>190</v>
      </c>
      <c r="AT191" s="165" t="s">
        <v>127</v>
      </c>
      <c r="AU191" s="165" t="s">
        <v>126</v>
      </c>
      <c r="AY191" s="16" t="s">
        <v>121</v>
      </c>
      <c r="BE191" s="166">
        <f>IF(N191="základní",J191,0)</f>
        <v>0</v>
      </c>
      <c r="BF191" s="166">
        <f>IF(N191="snížená",J191,0)</f>
        <v>7489.1999999999998</v>
      </c>
      <c r="BG191" s="166">
        <f>IF(N191="zákl. přenesená",J191,0)</f>
        <v>0</v>
      </c>
      <c r="BH191" s="166">
        <f>IF(N191="sníž. přenesená",J191,0)</f>
        <v>0</v>
      </c>
      <c r="BI191" s="166">
        <f>IF(N191="nulová",J191,0)</f>
        <v>0</v>
      </c>
      <c r="BJ191" s="16" t="s">
        <v>126</v>
      </c>
      <c r="BK191" s="166">
        <f>ROUND(I191*H191,2)</f>
        <v>7489.1999999999998</v>
      </c>
      <c r="BL191" s="16" t="s">
        <v>190</v>
      </c>
      <c r="BM191" s="165" t="s">
        <v>452</v>
      </c>
    </row>
    <row r="192" s="2" customFormat="1" ht="16.5" customHeight="1">
      <c r="A192" s="29"/>
      <c r="B192" s="154"/>
      <c r="C192" s="155" t="s">
        <v>453</v>
      </c>
      <c r="D192" s="155" t="s">
        <v>127</v>
      </c>
      <c r="E192" s="156" t="s">
        <v>454</v>
      </c>
      <c r="F192" s="157" t="s">
        <v>455</v>
      </c>
      <c r="G192" s="158" t="s">
        <v>411</v>
      </c>
      <c r="H192" s="159">
        <v>14</v>
      </c>
      <c r="I192" s="160">
        <v>140.52000000000001</v>
      </c>
      <c r="J192" s="160">
        <f>ROUND(I192*H192,2)</f>
        <v>1967.28</v>
      </c>
      <c r="K192" s="157" t="s">
        <v>3</v>
      </c>
      <c r="L192" s="30"/>
      <c r="M192" s="161" t="s">
        <v>3</v>
      </c>
      <c r="N192" s="162" t="s">
        <v>40</v>
      </c>
      <c r="O192" s="163">
        <v>0</v>
      </c>
      <c r="P192" s="163">
        <f>O192*H192</f>
        <v>0</v>
      </c>
      <c r="Q192" s="163">
        <v>0</v>
      </c>
      <c r="R192" s="163">
        <f>Q192*H192</f>
        <v>0</v>
      </c>
      <c r="S192" s="163">
        <v>0</v>
      </c>
      <c r="T192" s="164">
        <f>S192*H192</f>
        <v>0</v>
      </c>
      <c r="U192" s="29"/>
      <c r="V192" s="29"/>
      <c r="W192" s="29"/>
      <c r="X192" s="29"/>
      <c r="Y192" s="29"/>
      <c r="Z192" s="29"/>
      <c r="AA192" s="29"/>
      <c r="AB192" s="29"/>
      <c r="AC192" s="29"/>
      <c r="AD192" s="29"/>
      <c r="AE192" s="29"/>
      <c r="AR192" s="165" t="s">
        <v>190</v>
      </c>
      <c r="AT192" s="165" t="s">
        <v>127</v>
      </c>
      <c r="AU192" s="165" t="s">
        <v>126</v>
      </c>
      <c r="AY192" s="16" t="s">
        <v>121</v>
      </c>
      <c r="BE192" s="166">
        <f>IF(N192="základní",J192,0)</f>
        <v>0</v>
      </c>
      <c r="BF192" s="166">
        <f>IF(N192="snížená",J192,0)</f>
        <v>1967.28</v>
      </c>
      <c r="BG192" s="166">
        <f>IF(N192="zákl. přenesená",J192,0)</f>
        <v>0</v>
      </c>
      <c r="BH192" s="166">
        <f>IF(N192="sníž. přenesená",J192,0)</f>
        <v>0</v>
      </c>
      <c r="BI192" s="166">
        <f>IF(N192="nulová",J192,0)</f>
        <v>0</v>
      </c>
      <c r="BJ192" s="16" t="s">
        <v>126</v>
      </c>
      <c r="BK192" s="166">
        <f>ROUND(I192*H192,2)</f>
        <v>1967.28</v>
      </c>
      <c r="BL192" s="16" t="s">
        <v>190</v>
      </c>
      <c r="BM192" s="165" t="s">
        <v>456</v>
      </c>
    </row>
    <row r="193" s="2" customFormat="1" ht="16.5" customHeight="1">
      <c r="A193" s="29"/>
      <c r="B193" s="154"/>
      <c r="C193" s="155" t="s">
        <v>457</v>
      </c>
      <c r="D193" s="155" t="s">
        <v>127</v>
      </c>
      <c r="E193" s="156" t="s">
        <v>458</v>
      </c>
      <c r="F193" s="157" t="s">
        <v>459</v>
      </c>
      <c r="G193" s="158" t="s">
        <v>411</v>
      </c>
      <c r="H193" s="159">
        <v>14</v>
      </c>
      <c r="I193" s="160">
        <v>514.29999999999995</v>
      </c>
      <c r="J193" s="160">
        <f>ROUND(I193*H193,2)</f>
        <v>7200.1999999999998</v>
      </c>
      <c r="K193" s="157" t="s">
        <v>3</v>
      </c>
      <c r="L193" s="30"/>
      <c r="M193" s="161" t="s">
        <v>3</v>
      </c>
      <c r="N193" s="162" t="s">
        <v>40</v>
      </c>
      <c r="O193" s="163">
        <v>0</v>
      </c>
      <c r="P193" s="163">
        <f>O193*H193</f>
        <v>0</v>
      </c>
      <c r="Q193" s="163">
        <v>0</v>
      </c>
      <c r="R193" s="163">
        <f>Q193*H193</f>
        <v>0</v>
      </c>
      <c r="S193" s="163">
        <v>0</v>
      </c>
      <c r="T193" s="164">
        <f>S193*H193</f>
        <v>0</v>
      </c>
      <c r="U193" s="29"/>
      <c r="V193" s="29"/>
      <c r="W193" s="29"/>
      <c r="X193" s="29"/>
      <c r="Y193" s="29"/>
      <c r="Z193" s="29"/>
      <c r="AA193" s="29"/>
      <c r="AB193" s="29"/>
      <c r="AC193" s="29"/>
      <c r="AD193" s="29"/>
      <c r="AE193" s="29"/>
      <c r="AR193" s="165" t="s">
        <v>190</v>
      </c>
      <c r="AT193" s="165" t="s">
        <v>127</v>
      </c>
      <c r="AU193" s="165" t="s">
        <v>126</v>
      </c>
      <c r="AY193" s="16" t="s">
        <v>121</v>
      </c>
      <c r="BE193" s="166">
        <f>IF(N193="základní",J193,0)</f>
        <v>0</v>
      </c>
      <c r="BF193" s="166">
        <f>IF(N193="snížená",J193,0)</f>
        <v>7200.1999999999998</v>
      </c>
      <c r="BG193" s="166">
        <f>IF(N193="zákl. přenesená",J193,0)</f>
        <v>0</v>
      </c>
      <c r="BH193" s="166">
        <f>IF(N193="sníž. přenesená",J193,0)</f>
        <v>0</v>
      </c>
      <c r="BI193" s="166">
        <f>IF(N193="nulová",J193,0)</f>
        <v>0</v>
      </c>
      <c r="BJ193" s="16" t="s">
        <v>126</v>
      </c>
      <c r="BK193" s="166">
        <f>ROUND(I193*H193,2)</f>
        <v>7200.1999999999998</v>
      </c>
      <c r="BL193" s="16" t="s">
        <v>190</v>
      </c>
      <c r="BM193" s="165" t="s">
        <v>460</v>
      </c>
    </row>
    <row r="194" s="2" customFormat="1" ht="16.5" customHeight="1">
      <c r="A194" s="29"/>
      <c r="B194" s="154"/>
      <c r="C194" s="155" t="s">
        <v>461</v>
      </c>
      <c r="D194" s="155" t="s">
        <v>127</v>
      </c>
      <c r="E194" s="156" t="s">
        <v>462</v>
      </c>
      <c r="F194" s="157" t="s">
        <v>463</v>
      </c>
      <c r="G194" s="158" t="s">
        <v>411</v>
      </c>
      <c r="H194" s="159">
        <v>14</v>
      </c>
      <c r="I194" s="160">
        <v>62.43</v>
      </c>
      <c r="J194" s="160">
        <f>ROUND(I194*H194,2)</f>
        <v>874.01999999999998</v>
      </c>
      <c r="K194" s="157" t="s">
        <v>3</v>
      </c>
      <c r="L194" s="30"/>
      <c r="M194" s="161" t="s">
        <v>3</v>
      </c>
      <c r="N194" s="162" t="s">
        <v>40</v>
      </c>
      <c r="O194" s="163">
        <v>0</v>
      </c>
      <c r="P194" s="163">
        <f>O194*H194</f>
        <v>0</v>
      </c>
      <c r="Q194" s="163">
        <v>0</v>
      </c>
      <c r="R194" s="163">
        <f>Q194*H194</f>
        <v>0</v>
      </c>
      <c r="S194" s="163">
        <v>0</v>
      </c>
      <c r="T194" s="164">
        <f>S194*H194</f>
        <v>0</v>
      </c>
      <c r="U194" s="29"/>
      <c r="V194" s="29"/>
      <c r="W194" s="29"/>
      <c r="X194" s="29"/>
      <c r="Y194" s="29"/>
      <c r="Z194" s="29"/>
      <c r="AA194" s="29"/>
      <c r="AB194" s="29"/>
      <c r="AC194" s="29"/>
      <c r="AD194" s="29"/>
      <c r="AE194" s="29"/>
      <c r="AR194" s="165" t="s">
        <v>190</v>
      </c>
      <c r="AT194" s="165" t="s">
        <v>127</v>
      </c>
      <c r="AU194" s="165" t="s">
        <v>126</v>
      </c>
      <c r="AY194" s="16" t="s">
        <v>121</v>
      </c>
      <c r="BE194" s="166">
        <f>IF(N194="základní",J194,0)</f>
        <v>0</v>
      </c>
      <c r="BF194" s="166">
        <f>IF(N194="snížená",J194,0)</f>
        <v>874.01999999999998</v>
      </c>
      <c r="BG194" s="166">
        <f>IF(N194="zákl. přenesená",J194,0)</f>
        <v>0</v>
      </c>
      <c r="BH194" s="166">
        <f>IF(N194="sníž. přenesená",J194,0)</f>
        <v>0</v>
      </c>
      <c r="BI194" s="166">
        <f>IF(N194="nulová",J194,0)</f>
        <v>0</v>
      </c>
      <c r="BJ194" s="16" t="s">
        <v>126</v>
      </c>
      <c r="BK194" s="166">
        <f>ROUND(I194*H194,2)</f>
        <v>874.01999999999998</v>
      </c>
      <c r="BL194" s="16" t="s">
        <v>190</v>
      </c>
      <c r="BM194" s="165" t="s">
        <v>464</v>
      </c>
    </row>
    <row r="195" s="2" customFormat="1" ht="21.75" customHeight="1">
      <c r="A195" s="29"/>
      <c r="B195" s="154"/>
      <c r="C195" s="155" t="s">
        <v>465</v>
      </c>
      <c r="D195" s="155" t="s">
        <v>127</v>
      </c>
      <c r="E195" s="156" t="s">
        <v>466</v>
      </c>
      <c r="F195" s="157" t="s">
        <v>467</v>
      </c>
      <c r="G195" s="158" t="s">
        <v>140</v>
      </c>
      <c r="H195" s="159">
        <v>220</v>
      </c>
      <c r="I195" s="160">
        <v>2.1000000000000001</v>
      </c>
      <c r="J195" s="160">
        <f>ROUND(I195*H195,2)</f>
        <v>462</v>
      </c>
      <c r="K195" s="157" t="s">
        <v>3</v>
      </c>
      <c r="L195" s="30"/>
      <c r="M195" s="161" t="s">
        <v>3</v>
      </c>
      <c r="N195" s="162" t="s">
        <v>40</v>
      </c>
      <c r="O195" s="163">
        <v>0</v>
      </c>
      <c r="P195" s="163">
        <f>O195*H195</f>
        <v>0</v>
      </c>
      <c r="Q195" s="163">
        <v>0</v>
      </c>
      <c r="R195" s="163">
        <f>Q195*H195</f>
        <v>0</v>
      </c>
      <c r="S195" s="163">
        <v>0</v>
      </c>
      <c r="T195" s="164">
        <f>S195*H195</f>
        <v>0</v>
      </c>
      <c r="U195" s="29"/>
      <c r="V195" s="29"/>
      <c r="W195" s="29"/>
      <c r="X195" s="29"/>
      <c r="Y195" s="29"/>
      <c r="Z195" s="29"/>
      <c r="AA195" s="29"/>
      <c r="AB195" s="29"/>
      <c r="AC195" s="29"/>
      <c r="AD195" s="29"/>
      <c r="AE195" s="29"/>
      <c r="AR195" s="165" t="s">
        <v>190</v>
      </c>
      <c r="AT195" s="165" t="s">
        <v>127</v>
      </c>
      <c r="AU195" s="165" t="s">
        <v>126</v>
      </c>
      <c r="AY195" s="16" t="s">
        <v>121</v>
      </c>
      <c r="BE195" s="166">
        <f>IF(N195="základní",J195,0)</f>
        <v>0</v>
      </c>
      <c r="BF195" s="166">
        <f>IF(N195="snížená",J195,0)</f>
        <v>462</v>
      </c>
      <c r="BG195" s="166">
        <f>IF(N195="zákl. přenesená",J195,0)</f>
        <v>0</v>
      </c>
      <c r="BH195" s="166">
        <f>IF(N195="sníž. přenesená",J195,0)</f>
        <v>0</v>
      </c>
      <c r="BI195" s="166">
        <f>IF(N195="nulová",J195,0)</f>
        <v>0</v>
      </c>
      <c r="BJ195" s="16" t="s">
        <v>126</v>
      </c>
      <c r="BK195" s="166">
        <f>ROUND(I195*H195,2)</f>
        <v>462</v>
      </c>
      <c r="BL195" s="16" t="s">
        <v>190</v>
      </c>
      <c r="BM195" s="165" t="s">
        <v>468</v>
      </c>
    </row>
    <row r="196" s="2" customFormat="1">
      <c r="A196" s="29"/>
      <c r="B196" s="154"/>
      <c r="C196" s="155" t="s">
        <v>469</v>
      </c>
      <c r="D196" s="155" t="s">
        <v>127</v>
      </c>
      <c r="E196" s="156" t="s">
        <v>470</v>
      </c>
      <c r="F196" s="157" t="s">
        <v>471</v>
      </c>
      <c r="G196" s="158" t="s">
        <v>140</v>
      </c>
      <c r="H196" s="159">
        <v>220</v>
      </c>
      <c r="I196" s="160">
        <v>134</v>
      </c>
      <c r="J196" s="160">
        <f>ROUND(I196*H196,2)</f>
        <v>29480</v>
      </c>
      <c r="K196" s="157" t="s">
        <v>3</v>
      </c>
      <c r="L196" s="30"/>
      <c r="M196" s="161" t="s">
        <v>3</v>
      </c>
      <c r="N196" s="162" t="s">
        <v>40</v>
      </c>
      <c r="O196" s="163">
        <v>0</v>
      </c>
      <c r="P196" s="163">
        <f>O196*H196</f>
        <v>0</v>
      </c>
      <c r="Q196" s="163">
        <v>0</v>
      </c>
      <c r="R196" s="163">
        <f>Q196*H196</f>
        <v>0</v>
      </c>
      <c r="S196" s="163">
        <v>0</v>
      </c>
      <c r="T196" s="164">
        <f>S196*H196</f>
        <v>0</v>
      </c>
      <c r="U196" s="29"/>
      <c r="V196" s="29"/>
      <c r="W196" s="29"/>
      <c r="X196" s="29"/>
      <c r="Y196" s="29"/>
      <c r="Z196" s="29"/>
      <c r="AA196" s="29"/>
      <c r="AB196" s="29"/>
      <c r="AC196" s="29"/>
      <c r="AD196" s="29"/>
      <c r="AE196" s="29"/>
      <c r="AR196" s="165" t="s">
        <v>190</v>
      </c>
      <c r="AT196" s="165" t="s">
        <v>127</v>
      </c>
      <c r="AU196" s="165" t="s">
        <v>126</v>
      </c>
      <c r="AY196" s="16" t="s">
        <v>121</v>
      </c>
      <c r="BE196" s="166">
        <f>IF(N196="základní",J196,0)</f>
        <v>0</v>
      </c>
      <c r="BF196" s="166">
        <f>IF(N196="snížená",J196,0)</f>
        <v>29480</v>
      </c>
      <c r="BG196" s="166">
        <f>IF(N196="zákl. přenesená",J196,0)</f>
        <v>0</v>
      </c>
      <c r="BH196" s="166">
        <f>IF(N196="sníž. přenesená",J196,0)</f>
        <v>0</v>
      </c>
      <c r="BI196" s="166">
        <f>IF(N196="nulová",J196,0)</f>
        <v>0</v>
      </c>
      <c r="BJ196" s="16" t="s">
        <v>126</v>
      </c>
      <c r="BK196" s="166">
        <f>ROUND(I196*H196,2)</f>
        <v>29480</v>
      </c>
      <c r="BL196" s="16" t="s">
        <v>190</v>
      </c>
      <c r="BM196" s="165" t="s">
        <v>472</v>
      </c>
    </row>
    <row r="197" s="2" customFormat="1">
      <c r="A197" s="29"/>
      <c r="B197" s="154"/>
      <c r="C197" s="155" t="s">
        <v>473</v>
      </c>
      <c r="D197" s="155" t="s">
        <v>127</v>
      </c>
      <c r="E197" s="156" t="s">
        <v>474</v>
      </c>
      <c r="F197" s="157" t="s">
        <v>475</v>
      </c>
      <c r="G197" s="158" t="s">
        <v>140</v>
      </c>
      <c r="H197" s="159">
        <v>220</v>
      </c>
      <c r="I197" s="160">
        <v>67</v>
      </c>
      <c r="J197" s="160">
        <f>ROUND(I197*H197,2)</f>
        <v>14740</v>
      </c>
      <c r="K197" s="157" t="s">
        <v>3</v>
      </c>
      <c r="L197" s="30"/>
      <c r="M197" s="161" t="s">
        <v>3</v>
      </c>
      <c r="N197" s="162" t="s">
        <v>40</v>
      </c>
      <c r="O197" s="163">
        <v>0</v>
      </c>
      <c r="P197" s="163">
        <f>O197*H197</f>
        <v>0</v>
      </c>
      <c r="Q197" s="163">
        <v>0</v>
      </c>
      <c r="R197" s="163">
        <f>Q197*H197</f>
        <v>0</v>
      </c>
      <c r="S197" s="163">
        <v>0</v>
      </c>
      <c r="T197" s="164">
        <f>S197*H197</f>
        <v>0</v>
      </c>
      <c r="U197" s="29"/>
      <c r="V197" s="29"/>
      <c r="W197" s="29"/>
      <c r="X197" s="29"/>
      <c r="Y197" s="29"/>
      <c r="Z197" s="29"/>
      <c r="AA197" s="29"/>
      <c r="AB197" s="29"/>
      <c r="AC197" s="29"/>
      <c r="AD197" s="29"/>
      <c r="AE197" s="29"/>
      <c r="AR197" s="165" t="s">
        <v>190</v>
      </c>
      <c r="AT197" s="165" t="s">
        <v>127</v>
      </c>
      <c r="AU197" s="165" t="s">
        <v>126</v>
      </c>
      <c r="AY197" s="16" t="s">
        <v>121</v>
      </c>
      <c r="BE197" s="166">
        <f>IF(N197="základní",J197,0)</f>
        <v>0</v>
      </c>
      <c r="BF197" s="166">
        <f>IF(N197="snížená",J197,0)</f>
        <v>14740</v>
      </c>
      <c r="BG197" s="166">
        <f>IF(N197="zákl. přenesená",J197,0)</f>
        <v>0</v>
      </c>
      <c r="BH197" s="166">
        <f>IF(N197="sníž. přenesená",J197,0)</f>
        <v>0</v>
      </c>
      <c r="BI197" s="166">
        <f>IF(N197="nulová",J197,0)</f>
        <v>0</v>
      </c>
      <c r="BJ197" s="16" t="s">
        <v>126</v>
      </c>
      <c r="BK197" s="166">
        <f>ROUND(I197*H197,2)</f>
        <v>14740</v>
      </c>
      <c r="BL197" s="16" t="s">
        <v>190</v>
      </c>
      <c r="BM197" s="165" t="s">
        <v>476</v>
      </c>
    </row>
    <row r="198" s="2" customFormat="1" ht="16.5" customHeight="1">
      <c r="A198" s="29"/>
      <c r="B198" s="154"/>
      <c r="C198" s="155" t="s">
        <v>477</v>
      </c>
      <c r="D198" s="155" t="s">
        <v>127</v>
      </c>
      <c r="E198" s="156" t="s">
        <v>478</v>
      </c>
      <c r="F198" s="157" t="s">
        <v>479</v>
      </c>
      <c r="G198" s="158" t="s">
        <v>3</v>
      </c>
      <c r="H198" s="159">
        <v>220</v>
      </c>
      <c r="I198" s="160">
        <v>58</v>
      </c>
      <c r="J198" s="160">
        <f>ROUND(I198*H198,2)</f>
        <v>12760</v>
      </c>
      <c r="K198" s="157" t="s">
        <v>3</v>
      </c>
      <c r="L198" s="30"/>
      <c r="M198" s="161" t="s">
        <v>3</v>
      </c>
      <c r="N198" s="162" t="s">
        <v>40</v>
      </c>
      <c r="O198" s="163">
        <v>0</v>
      </c>
      <c r="P198" s="163">
        <f>O198*H198</f>
        <v>0</v>
      </c>
      <c r="Q198" s="163">
        <v>0</v>
      </c>
      <c r="R198" s="163">
        <f>Q198*H198</f>
        <v>0</v>
      </c>
      <c r="S198" s="163">
        <v>0</v>
      </c>
      <c r="T198" s="164">
        <f>S198*H198</f>
        <v>0</v>
      </c>
      <c r="U198" s="29"/>
      <c r="V198" s="29"/>
      <c r="W198" s="29"/>
      <c r="X198" s="29"/>
      <c r="Y198" s="29"/>
      <c r="Z198" s="29"/>
      <c r="AA198" s="29"/>
      <c r="AB198" s="29"/>
      <c r="AC198" s="29"/>
      <c r="AD198" s="29"/>
      <c r="AE198" s="29"/>
      <c r="AR198" s="165" t="s">
        <v>190</v>
      </c>
      <c r="AT198" s="165" t="s">
        <v>127</v>
      </c>
      <c r="AU198" s="165" t="s">
        <v>126</v>
      </c>
      <c r="AY198" s="16" t="s">
        <v>121</v>
      </c>
      <c r="BE198" s="166">
        <f>IF(N198="základní",J198,0)</f>
        <v>0</v>
      </c>
      <c r="BF198" s="166">
        <f>IF(N198="snížená",J198,0)</f>
        <v>12760</v>
      </c>
      <c r="BG198" s="166">
        <f>IF(N198="zákl. přenesená",J198,0)</f>
        <v>0</v>
      </c>
      <c r="BH198" s="166">
        <f>IF(N198="sníž. přenesená",J198,0)</f>
        <v>0</v>
      </c>
      <c r="BI198" s="166">
        <f>IF(N198="nulová",J198,0)</f>
        <v>0</v>
      </c>
      <c r="BJ198" s="16" t="s">
        <v>126</v>
      </c>
      <c r="BK198" s="166">
        <f>ROUND(I198*H198,2)</f>
        <v>12760</v>
      </c>
      <c r="BL198" s="16" t="s">
        <v>190</v>
      </c>
      <c r="BM198" s="165" t="s">
        <v>480</v>
      </c>
    </row>
    <row r="199" s="2" customFormat="1" ht="16.5" customHeight="1">
      <c r="A199" s="29"/>
      <c r="B199" s="154"/>
      <c r="C199" s="155" t="s">
        <v>481</v>
      </c>
      <c r="D199" s="155" t="s">
        <v>127</v>
      </c>
      <c r="E199" s="156" t="s">
        <v>482</v>
      </c>
      <c r="F199" s="157" t="s">
        <v>483</v>
      </c>
      <c r="G199" s="158" t="s">
        <v>3</v>
      </c>
      <c r="H199" s="159">
        <v>220</v>
      </c>
      <c r="I199" s="160">
        <v>82</v>
      </c>
      <c r="J199" s="160">
        <f>ROUND(I199*H199,2)</f>
        <v>18040</v>
      </c>
      <c r="K199" s="157" t="s">
        <v>3</v>
      </c>
      <c r="L199" s="30"/>
      <c r="M199" s="161" t="s">
        <v>3</v>
      </c>
      <c r="N199" s="162" t="s">
        <v>40</v>
      </c>
      <c r="O199" s="163">
        <v>0</v>
      </c>
      <c r="P199" s="163">
        <f>O199*H199</f>
        <v>0</v>
      </c>
      <c r="Q199" s="163">
        <v>0</v>
      </c>
      <c r="R199" s="163">
        <f>Q199*H199</f>
        <v>0</v>
      </c>
      <c r="S199" s="163">
        <v>0</v>
      </c>
      <c r="T199" s="164">
        <f>S199*H199</f>
        <v>0</v>
      </c>
      <c r="U199" s="29"/>
      <c r="V199" s="29"/>
      <c r="W199" s="29"/>
      <c r="X199" s="29"/>
      <c r="Y199" s="29"/>
      <c r="Z199" s="29"/>
      <c r="AA199" s="29"/>
      <c r="AB199" s="29"/>
      <c r="AC199" s="29"/>
      <c r="AD199" s="29"/>
      <c r="AE199" s="29"/>
      <c r="AR199" s="165" t="s">
        <v>190</v>
      </c>
      <c r="AT199" s="165" t="s">
        <v>127</v>
      </c>
      <c r="AU199" s="165" t="s">
        <v>126</v>
      </c>
      <c r="AY199" s="16" t="s">
        <v>121</v>
      </c>
      <c r="BE199" s="166">
        <f>IF(N199="základní",J199,0)</f>
        <v>0</v>
      </c>
      <c r="BF199" s="166">
        <f>IF(N199="snížená",J199,0)</f>
        <v>18040</v>
      </c>
      <c r="BG199" s="166">
        <f>IF(N199="zákl. přenesená",J199,0)</f>
        <v>0</v>
      </c>
      <c r="BH199" s="166">
        <f>IF(N199="sníž. přenesená",J199,0)</f>
        <v>0</v>
      </c>
      <c r="BI199" s="166">
        <f>IF(N199="nulová",J199,0)</f>
        <v>0</v>
      </c>
      <c r="BJ199" s="16" t="s">
        <v>126</v>
      </c>
      <c r="BK199" s="166">
        <f>ROUND(I199*H199,2)</f>
        <v>18040</v>
      </c>
      <c r="BL199" s="16" t="s">
        <v>190</v>
      </c>
      <c r="BM199" s="165" t="s">
        <v>484</v>
      </c>
    </row>
    <row r="200" s="2" customFormat="1" ht="16.5" customHeight="1">
      <c r="A200" s="29"/>
      <c r="B200" s="154"/>
      <c r="C200" s="155" t="s">
        <v>485</v>
      </c>
      <c r="D200" s="155" t="s">
        <v>127</v>
      </c>
      <c r="E200" s="156" t="s">
        <v>486</v>
      </c>
      <c r="F200" s="157" t="s">
        <v>487</v>
      </c>
      <c r="G200" s="158" t="s">
        <v>488</v>
      </c>
      <c r="H200" s="159">
        <v>10</v>
      </c>
      <c r="I200" s="160">
        <v>380</v>
      </c>
      <c r="J200" s="160">
        <f>ROUND(I200*H200,2)</f>
        <v>3800</v>
      </c>
      <c r="K200" s="157" t="s">
        <v>3</v>
      </c>
      <c r="L200" s="30"/>
      <c r="M200" s="161" t="s">
        <v>3</v>
      </c>
      <c r="N200" s="162" t="s">
        <v>40</v>
      </c>
      <c r="O200" s="163">
        <v>0</v>
      </c>
      <c r="P200" s="163">
        <f>O200*H200</f>
        <v>0</v>
      </c>
      <c r="Q200" s="163">
        <v>0</v>
      </c>
      <c r="R200" s="163">
        <f>Q200*H200</f>
        <v>0</v>
      </c>
      <c r="S200" s="163">
        <v>0</v>
      </c>
      <c r="T200" s="164">
        <f>S200*H200</f>
        <v>0</v>
      </c>
      <c r="U200" s="29"/>
      <c r="V200" s="29"/>
      <c r="W200" s="29"/>
      <c r="X200" s="29"/>
      <c r="Y200" s="29"/>
      <c r="Z200" s="29"/>
      <c r="AA200" s="29"/>
      <c r="AB200" s="29"/>
      <c r="AC200" s="29"/>
      <c r="AD200" s="29"/>
      <c r="AE200" s="29"/>
      <c r="AR200" s="165" t="s">
        <v>190</v>
      </c>
      <c r="AT200" s="165" t="s">
        <v>127</v>
      </c>
      <c r="AU200" s="165" t="s">
        <v>126</v>
      </c>
      <c r="AY200" s="16" t="s">
        <v>121</v>
      </c>
      <c r="BE200" s="166">
        <f>IF(N200="základní",J200,0)</f>
        <v>0</v>
      </c>
      <c r="BF200" s="166">
        <f>IF(N200="snížená",J200,0)</f>
        <v>3800</v>
      </c>
      <c r="BG200" s="166">
        <f>IF(N200="zákl. přenesená",J200,0)</f>
        <v>0</v>
      </c>
      <c r="BH200" s="166">
        <f>IF(N200="sníž. přenesená",J200,0)</f>
        <v>0</v>
      </c>
      <c r="BI200" s="166">
        <f>IF(N200="nulová",J200,0)</f>
        <v>0</v>
      </c>
      <c r="BJ200" s="16" t="s">
        <v>126</v>
      </c>
      <c r="BK200" s="166">
        <f>ROUND(I200*H200,2)</f>
        <v>3800</v>
      </c>
      <c r="BL200" s="16" t="s">
        <v>190</v>
      </c>
      <c r="BM200" s="165" t="s">
        <v>489</v>
      </c>
    </row>
    <row r="201" s="2" customFormat="1" ht="16.5" customHeight="1">
      <c r="A201" s="29"/>
      <c r="B201" s="154"/>
      <c r="C201" s="155" t="s">
        <v>490</v>
      </c>
      <c r="D201" s="155" t="s">
        <v>127</v>
      </c>
      <c r="E201" s="156" t="s">
        <v>491</v>
      </c>
      <c r="F201" s="157" t="s">
        <v>492</v>
      </c>
      <c r="G201" s="158" t="s">
        <v>493</v>
      </c>
      <c r="H201" s="159">
        <v>1</v>
      </c>
      <c r="I201" s="160">
        <v>10000</v>
      </c>
      <c r="J201" s="160">
        <f>ROUND(I201*H201,2)</f>
        <v>10000</v>
      </c>
      <c r="K201" s="157" t="s">
        <v>3</v>
      </c>
      <c r="L201" s="30"/>
      <c r="M201" s="161" t="s">
        <v>3</v>
      </c>
      <c r="N201" s="162" t="s">
        <v>40</v>
      </c>
      <c r="O201" s="163">
        <v>0</v>
      </c>
      <c r="P201" s="163">
        <f>O201*H201</f>
        <v>0</v>
      </c>
      <c r="Q201" s="163">
        <v>0</v>
      </c>
      <c r="R201" s="163">
        <f>Q201*H201</f>
        <v>0</v>
      </c>
      <c r="S201" s="163">
        <v>0</v>
      </c>
      <c r="T201" s="164">
        <f>S201*H201</f>
        <v>0</v>
      </c>
      <c r="U201" s="29"/>
      <c r="V201" s="29"/>
      <c r="W201" s="29"/>
      <c r="X201" s="29"/>
      <c r="Y201" s="29"/>
      <c r="Z201" s="29"/>
      <c r="AA201" s="29"/>
      <c r="AB201" s="29"/>
      <c r="AC201" s="29"/>
      <c r="AD201" s="29"/>
      <c r="AE201" s="29"/>
      <c r="AR201" s="165" t="s">
        <v>190</v>
      </c>
      <c r="AT201" s="165" t="s">
        <v>127</v>
      </c>
      <c r="AU201" s="165" t="s">
        <v>126</v>
      </c>
      <c r="AY201" s="16" t="s">
        <v>121</v>
      </c>
      <c r="BE201" s="166">
        <f>IF(N201="základní",J201,0)</f>
        <v>0</v>
      </c>
      <c r="BF201" s="166">
        <f>IF(N201="snížená",J201,0)</f>
        <v>10000</v>
      </c>
      <c r="BG201" s="166">
        <f>IF(N201="zákl. přenesená",J201,0)</f>
        <v>0</v>
      </c>
      <c r="BH201" s="166">
        <f>IF(N201="sníž. přenesená",J201,0)</f>
        <v>0</v>
      </c>
      <c r="BI201" s="166">
        <f>IF(N201="nulová",J201,0)</f>
        <v>0</v>
      </c>
      <c r="BJ201" s="16" t="s">
        <v>126</v>
      </c>
      <c r="BK201" s="166">
        <f>ROUND(I201*H201,2)</f>
        <v>10000</v>
      </c>
      <c r="BL201" s="16" t="s">
        <v>190</v>
      </c>
      <c r="BM201" s="165" t="s">
        <v>494</v>
      </c>
    </row>
    <row r="202" s="2" customFormat="1" ht="16.5" customHeight="1">
      <c r="A202" s="29"/>
      <c r="B202" s="154"/>
      <c r="C202" s="155" t="s">
        <v>495</v>
      </c>
      <c r="D202" s="155" t="s">
        <v>127</v>
      </c>
      <c r="E202" s="156" t="s">
        <v>496</v>
      </c>
      <c r="F202" s="157" t="s">
        <v>497</v>
      </c>
      <c r="G202" s="158" t="s">
        <v>498</v>
      </c>
      <c r="H202" s="159">
        <v>1</v>
      </c>
      <c r="I202" s="160">
        <v>35000</v>
      </c>
      <c r="J202" s="160">
        <f>ROUND(I202*H202,2)</f>
        <v>35000</v>
      </c>
      <c r="K202" s="157" t="s">
        <v>3</v>
      </c>
      <c r="L202" s="30"/>
      <c r="M202" s="161" t="s">
        <v>3</v>
      </c>
      <c r="N202" s="162" t="s">
        <v>40</v>
      </c>
      <c r="O202" s="163">
        <v>0</v>
      </c>
      <c r="P202" s="163">
        <f>O202*H202</f>
        <v>0</v>
      </c>
      <c r="Q202" s="163">
        <v>0</v>
      </c>
      <c r="R202" s="163">
        <f>Q202*H202</f>
        <v>0</v>
      </c>
      <c r="S202" s="163">
        <v>0</v>
      </c>
      <c r="T202" s="164">
        <f>S202*H202</f>
        <v>0</v>
      </c>
      <c r="U202" s="29"/>
      <c r="V202" s="29"/>
      <c r="W202" s="29"/>
      <c r="X202" s="29"/>
      <c r="Y202" s="29"/>
      <c r="Z202" s="29"/>
      <c r="AA202" s="29"/>
      <c r="AB202" s="29"/>
      <c r="AC202" s="29"/>
      <c r="AD202" s="29"/>
      <c r="AE202" s="29"/>
      <c r="AR202" s="165" t="s">
        <v>190</v>
      </c>
      <c r="AT202" s="165" t="s">
        <v>127</v>
      </c>
      <c r="AU202" s="165" t="s">
        <v>126</v>
      </c>
      <c r="AY202" s="16" t="s">
        <v>121</v>
      </c>
      <c r="BE202" s="166">
        <f>IF(N202="základní",J202,0)</f>
        <v>0</v>
      </c>
      <c r="BF202" s="166">
        <f>IF(N202="snížená",J202,0)</f>
        <v>35000</v>
      </c>
      <c r="BG202" s="166">
        <f>IF(N202="zákl. přenesená",J202,0)</f>
        <v>0</v>
      </c>
      <c r="BH202" s="166">
        <f>IF(N202="sníž. přenesená",J202,0)</f>
        <v>0</v>
      </c>
      <c r="BI202" s="166">
        <f>IF(N202="nulová",J202,0)</f>
        <v>0</v>
      </c>
      <c r="BJ202" s="16" t="s">
        <v>126</v>
      </c>
      <c r="BK202" s="166">
        <f>ROUND(I202*H202,2)</f>
        <v>35000</v>
      </c>
      <c r="BL202" s="16" t="s">
        <v>190</v>
      </c>
      <c r="BM202" s="165" t="s">
        <v>499</v>
      </c>
    </row>
    <row r="203" s="2" customFormat="1" ht="16.5" customHeight="1">
      <c r="A203" s="29"/>
      <c r="B203" s="154"/>
      <c r="C203" s="155" t="s">
        <v>500</v>
      </c>
      <c r="D203" s="155" t="s">
        <v>127</v>
      </c>
      <c r="E203" s="156" t="s">
        <v>501</v>
      </c>
      <c r="F203" s="157" t="s">
        <v>502</v>
      </c>
      <c r="G203" s="158" t="s">
        <v>493</v>
      </c>
      <c r="H203" s="159">
        <v>1</v>
      </c>
      <c r="I203" s="160">
        <v>20000</v>
      </c>
      <c r="J203" s="160">
        <f>ROUND(I203*H203,2)</f>
        <v>20000</v>
      </c>
      <c r="K203" s="157" t="s">
        <v>3</v>
      </c>
      <c r="L203" s="30"/>
      <c r="M203" s="161" t="s">
        <v>3</v>
      </c>
      <c r="N203" s="162" t="s">
        <v>40</v>
      </c>
      <c r="O203" s="163">
        <v>0</v>
      </c>
      <c r="P203" s="163">
        <f>O203*H203</f>
        <v>0</v>
      </c>
      <c r="Q203" s="163">
        <v>0</v>
      </c>
      <c r="R203" s="163">
        <f>Q203*H203</f>
        <v>0</v>
      </c>
      <c r="S203" s="163">
        <v>0</v>
      </c>
      <c r="T203" s="164">
        <f>S203*H203</f>
        <v>0</v>
      </c>
      <c r="U203" s="29"/>
      <c r="V203" s="29"/>
      <c r="W203" s="29"/>
      <c r="X203" s="29"/>
      <c r="Y203" s="29"/>
      <c r="Z203" s="29"/>
      <c r="AA203" s="29"/>
      <c r="AB203" s="29"/>
      <c r="AC203" s="29"/>
      <c r="AD203" s="29"/>
      <c r="AE203" s="29"/>
      <c r="AR203" s="165" t="s">
        <v>190</v>
      </c>
      <c r="AT203" s="165" t="s">
        <v>127</v>
      </c>
      <c r="AU203" s="165" t="s">
        <v>126</v>
      </c>
      <c r="AY203" s="16" t="s">
        <v>121</v>
      </c>
      <c r="BE203" s="166">
        <f>IF(N203="základní",J203,0)</f>
        <v>0</v>
      </c>
      <c r="BF203" s="166">
        <f>IF(N203="snížená",J203,0)</f>
        <v>20000</v>
      </c>
      <c r="BG203" s="166">
        <f>IF(N203="zákl. přenesená",J203,0)</f>
        <v>0</v>
      </c>
      <c r="BH203" s="166">
        <f>IF(N203="sníž. přenesená",J203,0)</f>
        <v>0</v>
      </c>
      <c r="BI203" s="166">
        <f>IF(N203="nulová",J203,0)</f>
        <v>0</v>
      </c>
      <c r="BJ203" s="16" t="s">
        <v>126</v>
      </c>
      <c r="BK203" s="166">
        <f>ROUND(I203*H203,2)</f>
        <v>20000</v>
      </c>
      <c r="BL203" s="16" t="s">
        <v>190</v>
      </c>
      <c r="BM203" s="165" t="s">
        <v>503</v>
      </c>
    </row>
    <row r="204" s="2" customFormat="1" ht="16.5" customHeight="1">
      <c r="A204" s="29"/>
      <c r="B204" s="154"/>
      <c r="C204" s="155" t="s">
        <v>504</v>
      </c>
      <c r="D204" s="155" t="s">
        <v>127</v>
      </c>
      <c r="E204" s="156" t="s">
        <v>505</v>
      </c>
      <c r="F204" s="157" t="s">
        <v>506</v>
      </c>
      <c r="G204" s="158" t="s">
        <v>498</v>
      </c>
      <c r="H204" s="159">
        <v>1</v>
      </c>
      <c r="I204" s="160">
        <v>19325.259999999998</v>
      </c>
      <c r="J204" s="160">
        <f>ROUND(I204*H204,2)</f>
        <v>19325.259999999998</v>
      </c>
      <c r="K204" s="157" t="s">
        <v>3</v>
      </c>
      <c r="L204" s="30"/>
      <c r="M204" s="161" t="s">
        <v>3</v>
      </c>
      <c r="N204" s="162" t="s">
        <v>40</v>
      </c>
      <c r="O204" s="163">
        <v>0</v>
      </c>
      <c r="P204" s="163">
        <f>O204*H204</f>
        <v>0</v>
      </c>
      <c r="Q204" s="163">
        <v>0</v>
      </c>
      <c r="R204" s="163">
        <f>Q204*H204</f>
        <v>0</v>
      </c>
      <c r="S204" s="163">
        <v>0</v>
      </c>
      <c r="T204" s="164">
        <f>S204*H204</f>
        <v>0</v>
      </c>
      <c r="U204" s="29"/>
      <c r="V204" s="29"/>
      <c r="W204" s="29"/>
      <c r="X204" s="29"/>
      <c r="Y204" s="29"/>
      <c r="Z204" s="29"/>
      <c r="AA204" s="29"/>
      <c r="AB204" s="29"/>
      <c r="AC204" s="29"/>
      <c r="AD204" s="29"/>
      <c r="AE204" s="29"/>
      <c r="AR204" s="165" t="s">
        <v>190</v>
      </c>
      <c r="AT204" s="165" t="s">
        <v>127</v>
      </c>
      <c r="AU204" s="165" t="s">
        <v>126</v>
      </c>
      <c r="AY204" s="16" t="s">
        <v>121</v>
      </c>
      <c r="BE204" s="166">
        <f>IF(N204="základní",J204,0)</f>
        <v>0</v>
      </c>
      <c r="BF204" s="166">
        <f>IF(N204="snížená",J204,0)</f>
        <v>19325.259999999998</v>
      </c>
      <c r="BG204" s="166">
        <f>IF(N204="zákl. přenesená",J204,0)</f>
        <v>0</v>
      </c>
      <c r="BH204" s="166">
        <f>IF(N204="sníž. přenesená",J204,0)</f>
        <v>0</v>
      </c>
      <c r="BI204" s="166">
        <f>IF(N204="nulová",J204,0)</f>
        <v>0</v>
      </c>
      <c r="BJ204" s="16" t="s">
        <v>126</v>
      </c>
      <c r="BK204" s="166">
        <f>ROUND(I204*H204,2)</f>
        <v>19325.259999999998</v>
      </c>
      <c r="BL204" s="16" t="s">
        <v>190</v>
      </c>
      <c r="BM204" s="165" t="s">
        <v>507</v>
      </c>
    </row>
    <row r="205" s="2" customFormat="1" ht="16.5" customHeight="1">
      <c r="A205" s="29"/>
      <c r="B205" s="154"/>
      <c r="C205" s="155" t="s">
        <v>292</v>
      </c>
      <c r="D205" s="155" t="s">
        <v>127</v>
      </c>
      <c r="E205" s="156" t="s">
        <v>508</v>
      </c>
      <c r="F205" s="157" t="s">
        <v>509</v>
      </c>
      <c r="G205" s="158" t="s">
        <v>498</v>
      </c>
      <c r="H205" s="159">
        <v>1</v>
      </c>
      <c r="I205" s="160">
        <v>4343.3199999999997</v>
      </c>
      <c r="J205" s="160">
        <f>ROUND(I205*H205,2)</f>
        <v>4343.3199999999997</v>
      </c>
      <c r="K205" s="157" t="s">
        <v>3</v>
      </c>
      <c r="L205" s="30"/>
      <c r="M205" s="161" t="s">
        <v>3</v>
      </c>
      <c r="N205" s="162" t="s">
        <v>40</v>
      </c>
      <c r="O205" s="163">
        <v>0</v>
      </c>
      <c r="P205" s="163">
        <f>O205*H205</f>
        <v>0</v>
      </c>
      <c r="Q205" s="163">
        <v>0</v>
      </c>
      <c r="R205" s="163">
        <f>Q205*H205</f>
        <v>0</v>
      </c>
      <c r="S205" s="163">
        <v>0</v>
      </c>
      <c r="T205" s="164">
        <f>S205*H205</f>
        <v>0</v>
      </c>
      <c r="U205" s="29"/>
      <c r="V205" s="29"/>
      <c r="W205" s="29"/>
      <c r="X205" s="29"/>
      <c r="Y205" s="29"/>
      <c r="Z205" s="29"/>
      <c r="AA205" s="29"/>
      <c r="AB205" s="29"/>
      <c r="AC205" s="29"/>
      <c r="AD205" s="29"/>
      <c r="AE205" s="29"/>
      <c r="AR205" s="165" t="s">
        <v>190</v>
      </c>
      <c r="AT205" s="165" t="s">
        <v>127</v>
      </c>
      <c r="AU205" s="165" t="s">
        <v>126</v>
      </c>
      <c r="AY205" s="16" t="s">
        <v>121</v>
      </c>
      <c r="BE205" s="166">
        <f>IF(N205="základní",J205,0)</f>
        <v>0</v>
      </c>
      <c r="BF205" s="166">
        <f>IF(N205="snížená",J205,0)</f>
        <v>4343.3199999999997</v>
      </c>
      <c r="BG205" s="166">
        <f>IF(N205="zákl. přenesená",J205,0)</f>
        <v>0</v>
      </c>
      <c r="BH205" s="166">
        <f>IF(N205="sníž. přenesená",J205,0)</f>
        <v>0</v>
      </c>
      <c r="BI205" s="166">
        <f>IF(N205="nulová",J205,0)</f>
        <v>0</v>
      </c>
      <c r="BJ205" s="16" t="s">
        <v>126</v>
      </c>
      <c r="BK205" s="166">
        <f>ROUND(I205*H205,2)</f>
        <v>4343.3199999999997</v>
      </c>
      <c r="BL205" s="16" t="s">
        <v>190</v>
      </c>
      <c r="BM205" s="165" t="s">
        <v>510</v>
      </c>
    </row>
    <row r="206" s="2" customFormat="1" ht="16.5" customHeight="1">
      <c r="A206" s="29"/>
      <c r="B206" s="154"/>
      <c r="C206" s="155" t="s">
        <v>511</v>
      </c>
      <c r="D206" s="155" t="s">
        <v>127</v>
      </c>
      <c r="E206" s="156" t="s">
        <v>512</v>
      </c>
      <c r="F206" s="157" t="s">
        <v>513</v>
      </c>
      <c r="G206" s="158" t="s">
        <v>498</v>
      </c>
      <c r="H206" s="159">
        <v>1</v>
      </c>
      <c r="I206" s="160">
        <v>4831.3199999999997</v>
      </c>
      <c r="J206" s="160">
        <f>ROUND(I206*H206,2)</f>
        <v>4831.3199999999997</v>
      </c>
      <c r="K206" s="157" t="s">
        <v>3</v>
      </c>
      <c r="L206" s="30"/>
      <c r="M206" s="161" t="s">
        <v>3</v>
      </c>
      <c r="N206" s="162" t="s">
        <v>40</v>
      </c>
      <c r="O206" s="163">
        <v>0</v>
      </c>
      <c r="P206" s="163">
        <f>O206*H206</f>
        <v>0</v>
      </c>
      <c r="Q206" s="163">
        <v>0</v>
      </c>
      <c r="R206" s="163">
        <f>Q206*H206</f>
        <v>0</v>
      </c>
      <c r="S206" s="163">
        <v>0</v>
      </c>
      <c r="T206" s="164">
        <f>S206*H206</f>
        <v>0</v>
      </c>
      <c r="U206" s="29"/>
      <c r="V206" s="29"/>
      <c r="W206" s="29"/>
      <c r="X206" s="29"/>
      <c r="Y206" s="29"/>
      <c r="Z206" s="29"/>
      <c r="AA206" s="29"/>
      <c r="AB206" s="29"/>
      <c r="AC206" s="29"/>
      <c r="AD206" s="29"/>
      <c r="AE206" s="29"/>
      <c r="AR206" s="165" t="s">
        <v>190</v>
      </c>
      <c r="AT206" s="165" t="s">
        <v>127</v>
      </c>
      <c r="AU206" s="165" t="s">
        <v>126</v>
      </c>
      <c r="AY206" s="16" t="s">
        <v>121</v>
      </c>
      <c r="BE206" s="166">
        <f>IF(N206="základní",J206,0)</f>
        <v>0</v>
      </c>
      <c r="BF206" s="166">
        <f>IF(N206="snížená",J206,0)</f>
        <v>4831.3199999999997</v>
      </c>
      <c r="BG206" s="166">
        <f>IF(N206="zákl. přenesená",J206,0)</f>
        <v>0</v>
      </c>
      <c r="BH206" s="166">
        <f>IF(N206="sníž. přenesená",J206,0)</f>
        <v>0</v>
      </c>
      <c r="BI206" s="166">
        <f>IF(N206="nulová",J206,0)</f>
        <v>0</v>
      </c>
      <c r="BJ206" s="16" t="s">
        <v>126</v>
      </c>
      <c r="BK206" s="166">
        <f>ROUND(I206*H206,2)</f>
        <v>4831.3199999999997</v>
      </c>
      <c r="BL206" s="16" t="s">
        <v>190</v>
      </c>
      <c r="BM206" s="165" t="s">
        <v>514</v>
      </c>
    </row>
    <row r="207" s="2" customFormat="1" ht="16.5" customHeight="1">
      <c r="A207" s="29"/>
      <c r="B207" s="154"/>
      <c r="C207" s="155" t="s">
        <v>323</v>
      </c>
      <c r="D207" s="155" t="s">
        <v>127</v>
      </c>
      <c r="E207" s="156" t="s">
        <v>515</v>
      </c>
      <c r="F207" s="157" t="s">
        <v>516</v>
      </c>
      <c r="G207" s="158" t="s">
        <v>498</v>
      </c>
      <c r="H207" s="159">
        <v>1</v>
      </c>
      <c r="I207" s="160">
        <v>20000</v>
      </c>
      <c r="J207" s="160">
        <f>ROUND(I207*H207,2)</f>
        <v>20000</v>
      </c>
      <c r="K207" s="157" t="s">
        <v>3</v>
      </c>
      <c r="L207" s="30"/>
      <c r="M207" s="161" t="s">
        <v>3</v>
      </c>
      <c r="N207" s="162" t="s">
        <v>40</v>
      </c>
      <c r="O207" s="163">
        <v>0</v>
      </c>
      <c r="P207" s="163">
        <f>O207*H207</f>
        <v>0</v>
      </c>
      <c r="Q207" s="163">
        <v>0</v>
      </c>
      <c r="R207" s="163">
        <f>Q207*H207</f>
        <v>0</v>
      </c>
      <c r="S207" s="163">
        <v>0</v>
      </c>
      <c r="T207" s="164">
        <f>S207*H207</f>
        <v>0</v>
      </c>
      <c r="U207" s="29"/>
      <c r="V207" s="29"/>
      <c r="W207" s="29"/>
      <c r="X207" s="29"/>
      <c r="Y207" s="29"/>
      <c r="Z207" s="29"/>
      <c r="AA207" s="29"/>
      <c r="AB207" s="29"/>
      <c r="AC207" s="29"/>
      <c r="AD207" s="29"/>
      <c r="AE207" s="29"/>
      <c r="AR207" s="165" t="s">
        <v>190</v>
      </c>
      <c r="AT207" s="165" t="s">
        <v>127</v>
      </c>
      <c r="AU207" s="165" t="s">
        <v>126</v>
      </c>
      <c r="AY207" s="16" t="s">
        <v>121</v>
      </c>
      <c r="BE207" s="166">
        <f>IF(N207="základní",J207,0)</f>
        <v>0</v>
      </c>
      <c r="BF207" s="166">
        <f>IF(N207="snížená",J207,0)</f>
        <v>20000</v>
      </c>
      <c r="BG207" s="166">
        <f>IF(N207="zákl. přenesená",J207,0)</f>
        <v>0</v>
      </c>
      <c r="BH207" s="166">
        <f>IF(N207="sníž. přenesená",J207,0)</f>
        <v>0</v>
      </c>
      <c r="BI207" s="166">
        <f>IF(N207="nulová",J207,0)</f>
        <v>0</v>
      </c>
      <c r="BJ207" s="16" t="s">
        <v>126</v>
      </c>
      <c r="BK207" s="166">
        <f>ROUND(I207*H207,2)</f>
        <v>20000</v>
      </c>
      <c r="BL207" s="16" t="s">
        <v>190</v>
      </c>
      <c r="BM207" s="165" t="s">
        <v>517</v>
      </c>
    </row>
    <row r="208" s="12" customFormat="1" ht="22.8" customHeight="1">
      <c r="A208" s="12"/>
      <c r="B208" s="142"/>
      <c r="C208" s="12"/>
      <c r="D208" s="143" t="s">
        <v>67</v>
      </c>
      <c r="E208" s="152" t="s">
        <v>518</v>
      </c>
      <c r="F208" s="152" t="s">
        <v>519</v>
      </c>
      <c r="G208" s="12"/>
      <c r="H208" s="12"/>
      <c r="I208" s="12"/>
      <c r="J208" s="153">
        <f>BK208</f>
        <v>371518.41000000003</v>
      </c>
      <c r="K208" s="12"/>
      <c r="L208" s="142"/>
      <c r="M208" s="146"/>
      <c r="N208" s="147"/>
      <c r="O208" s="147"/>
      <c r="P208" s="148">
        <f>SUM(P209:P220)</f>
        <v>452.08359100000007</v>
      </c>
      <c r="Q208" s="147"/>
      <c r="R208" s="148">
        <f>SUM(R209:R220)</f>
        <v>15.377107320000002</v>
      </c>
      <c r="S208" s="147"/>
      <c r="T208" s="149">
        <f>SUM(T209:T220)</f>
        <v>11.037400000000002</v>
      </c>
      <c r="U208" s="12"/>
      <c r="V208" s="12"/>
      <c r="W208" s="12"/>
      <c r="X208" s="12"/>
      <c r="Y208" s="12"/>
      <c r="Z208" s="12"/>
      <c r="AA208" s="12"/>
      <c r="AB208" s="12"/>
      <c r="AC208" s="12"/>
      <c r="AD208" s="12"/>
      <c r="AE208" s="12"/>
      <c r="AR208" s="143" t="s">
        <v>126</v>
      </c>
      <c r="AT208" s="150" t="s">
        <v>67</v>
      </c>
      <c r="AU208" s="150" t="s">
        <v>14</v>
      </c>
      <c r="AY208" s="143" t="s">
        <v>121</v>
      </c>
      <c r="BK208" s="151">
        <f>SUM(BK209:BK220)</f>
        <v>371518.41000000003</v>
      </c>
    </row>
    <row r="209" s="2" customFormat="1">
      <c r="A209" s="29"/>
      <c r="B209" s="154"/>
      <c r="C209" s="155" t="s">
        <v>520</v>
      </c>
      <c r="D209" s="155" t="s">
        <v>127</v>
      </c>
      <c r="E209" s="156" t="s">
        <v>521</v>
      </c>
      <c r="F209" s="157" t="s">
        <v>522</v>
      </c>
      <c r="G209" s="158" t="s">
        <v>130</v>
      </c>
      <c r="H209" s="159">
        <v>200.68000000000001</v>
      </c>
      <c r="I209" s="160">
        <v>34.100000000000001</v>
      </c>
      <c r="J209" s="160">
        <f>ROUND(I209*H209,2)</f>
        <v>6843.1899999999996</v>
      </c>
      <c r="K209" s="157" t="s">
        <v>131</v>
      </c>
      <c r="L209" s="30"/>
      <c r="M209" s="161" t="s">
        <v>3</v>
      </c>
      <c r="N209" s="162" t="s">
        <v>40</v>
      </c>
      <c r="O209" s="163">
        <v>0.089999999999999997</v>
      </c>
      <c r="P209" s="163">
        <f>O209*H209</f>
        <v>18.061199999999999</v>
      </c>
      <c r="Q209" s="163">
        <v>0</v>
      </c>
      <c r="R209" s="163">
        <f>Q209*H209</f>
        <v>0</v>
      </c>
      <c r="S209" s="163">
        <v>0.014999999999999999</v>
      </c>
      <c r="T209" s="164">
        <f>S209*H209</f>
        <v>3.0102000000000002</v>
      </c>
      <c r="U209" s="29"/>
      <c r="V209" s="29"/>
      <c r="W209" s="29"/>
      <c r="X209" s="29"/>
      <c r="Y209" s="29"/>
      <c r="Z209" s="29"/>
      <c r="AA209" s="29"/>
      <c r="AB209" s="29"/>
      <c r="AC209" s="29"/>
      <c r="AD209" s="29"/>
      <c r="AE209" s="29"/>
      <c r="AR209" s="165" t="s">
        <v>190</v>
      </c>
      <c r="AT209" s="165" t="s">
        <v>127</v>
      </c>
      <c r="AU209" s="165" t="s">
        <v>126</v>
      </c>
      <c r="AY209" s="16" t="s">
        <v>121</v>
      </c>
      <c r="BE209" s="166">
        <f>IF(N209="základní",J209,0)</f>
        <v>0</v>
      </c>
      <c r="BF209" s="166">
        <f>IF(N209="snížená",J209,0)</f>
        <v>6843.1899999999996</v>
      </c>
      <c r="BG209" s="166">
        <f>IF(N209="zákl. přenesená",J209,0)</f>
        <v>0</v>
      </c>
      <c r="BH209" s="166">
        <f>IF(N209="sníž. přenesená",J209,0)</f>
        <v>0</v>
      </c>
      <c r="BI209" s="166">
        <f>IF(N209="nulová",J209,0)</f>
        <v>0</v>
      </c>
      <c r="BJ209" s="16" t="s">
        <v>126</v>
      </c>
      <c r="BK209" s="166">
        <f>ROUND(I209*H209,2)</f>
        <v>6843.1899999999996</v>
      </c>
      <c r="BL209" s="16" t="s">
        <v>190</v>
      </c>
      <c r="BM209" s="165" t="s">
        <v>523</v>
      </c>
    </row>
    <row r="210" s="2" customFormat="1" ht="44.25" customHeight="1">
      <c r="A210" s="29"/>
      <c r="B210" s="154"/>
      <c r="C210" s="155" t="s">
        <v>337</v>
      </c>
      <c r="D210" s="155" t="s">
        <v>127</v>
      </c>
      <c r="E210" s="156" t="s">
        <v>524</v>
      </c>
      <c r="F210" s="157" t="s">
        <v>525</v>
      </c>
      <c r="G210" s="158" t="s">
        <v>526</v>
      </c>
      <c r="H210" s="159">
        <v>15.425000000000001</v>
      </c>
      <c r="I210" s="160">
        <v>1080</v>
      </c>
      <c r="J210" s="160">
        <f>ROUND(I210*H210,2)</f>
        <v>16659</v>
      </c>
      <c r="K210" s="157" t="s">
        <v>131</v>
      </c>
      <c r="L210" s="30"/>
      <c r="M210" s="161" t="s">
        <v>3</v>
      </c>
      <c r="N210" s="162" t="s">
        <v>40</v>
      </c>
      <c r="O210" s="163">
        <v>1.5600000000000001</v>
      </c>
      <c r="P210" s="163">
        <f>O210*H210</f>
        <v>24.063000000000002</v>
      </c>
      <c r="Q210" s="163">
        <v>0.00122</v>
      </c>
      <c r="R210" s="163">
        <f>Q210*H210</f>
        <v>0.018818499999999998</v>
      </c>
      <c r="S210" s="163">
        <v>0</v>
      </c>
      <c r="T210" s="164">
        <f>S210*H210</f>
        <v>0</v>
      </c>
      <c r="U210" s="29"/>
      <c r="V210" s="29"/>
      <c r="W210" s="29"/>
      <c r="X210" s="29"/>
      <c r="Y210" s="29"/>
      <c r="Z210" s="29"/>
      <c r="AA210" s="29"/>
      <c r="AB210" s="29"/>
      <c r="AC210" s="29"/>
      <c r="AD210" s="29"/>
      <c r="AE210" s="29"/>
      <c r="AR210" s="165" t="s">
        <v>190</v>
      </c>
      <c r="AT210" s="165" t="s">
        <v>127</v>
      </c>
      <c r="AU210" s="165" t="s">
        <v>126</v>
      </c>
      <c r="AY210" s="16" t="s">
        <v>121</v>
      </c>
      <c r="BE210" s="166">
        <f>IF(N210="základní",J210,0)</f>
        <v>0</v>
      </c>
      <c r="BF210" s="166">
        <f>IF(N210="snížená",J210,0)</f>
        <v>16659</v>
      </c>
      <c r="BG210" s="166">
        <f>IF(N210="zákl. přenesená",J210,0)</f>
        <v>0</v>
      </c>
      <c r="BH210" s="166">
        <f>IF(N210="sníž. přenesená",J210,0)</f>
        <v>0</v>
      </c>
      <c r="BI210" s="166">
        <f>IF(N210="nulová",J210,0)</f>
        <v>0</v>
      </c>
      <c r="BJ210" s="16" t="s">
        <v>126</v>
      </c>
      <c r="BK210" s="166">
        <f>ROUND(I210*H210,2)</f>
        <v>16659</v>
      </c>
      <c r="BL210" s="16" t="s">
        <v>190</v>
      </c>
      <c r="BM210" s="165" t="s">
        <v>527</v>
      </c>
    </row>
    <row r="211" s="2" customFormat="1">
      <c r="A211" s="29"/>
      <c r="B211" s="154"/>
      <c r="C211" s="155" t="s">
        <v>528</v>
      </c>
      <c r="D211" s="155" t="s">
        <v>127</v>
      </c>
      <c r="E211" s="156" t="s">
        <v>529</v>
      </c>
      <c r="F211" s="157" t="s">
        <v>530</v>
      </c>
      <c r="G211" s="158" t="s">
        <v>130</v>
      </c>
      <c r="H211" s="159">
        <v>584.28700000000003</v>
      </c>
      <c r="I211" s="160">
        <v>110</v>
      </c>
      <c r="J211" s="160">
        <f>ROUND(I211*H211,2)</f>
        <v>64271.57</v>
      </c>
      <c r="K211" s="157" t="s">
        <v>131</v>
      </c>
      <c r="L211" s="30"/>
      <c r="M211" s="161" t="s">
        <v>3</v>
      </c>
      <c r="N211" s="162" t="s">
        <v>40</v>
      </c>
      <c r="O211" s="163">
        <v>0.28999999999999998</v>
      </c>
      <c r="P211" s="163">
        <f>O211*H211</f>
        <v>169.44323</v>
      </c>
      <c r="Q211" s="163">
        <v>0</v>
      </c>
      <c r="R211" s="163">
        <f>Q211*H211</f>
        <v>0</v>
      </c>
      <c r="S211" s="163">
        <v>0</v>
      </c>
      <c r="T211" s="164">
        <f>S211*H211</f>
        <v>0</v>
      </c>
      <c r="U211" s="29"/>
      <c r="V211" s="29"/>
      <c r="W211" s="29"/>
      <c r="X211" s="29"/>
      <c r="Y211" s="29"/>
      <c r="Z211" s="29"/>
      <c r="AA211" s="29"/>
      <c r="AB211" s="29"/>
      <c r="AC211" s="29"/>
      <c r="AD211" s="29"/>
      <c r="AE211" s="29"/>
      <c r="AR211" s="165" t="s">
        <v>190</v>
      </c>
      <c r="AT211" s="165" t="s">
        <v>127</v>
      </c>
      <c r="AU211" s="165" t="s">
        <v>126</v>
      </c>
      <c r="AY211" s="16" t="s">
        <v>121</v>
      </c>
      <c r="BE211" s="166">
        <f>IF(N211="základní",J211,0)</f>
        <v>0</v>
      </c>
      <c r="BF211" s="166">
        <f>IF(N211="snížená",J211,0)</f>
        <v>64271.57</v>
      </c>
      <c r="BG211" s="166">
        <f>IF(N211="zákl. přenesená",J211,0)</f>
        <v>0</v>
      </c>
      <c r="BH211" s="166">
        <f>IF(N211="sníž. přenesená",J211,0)</f>
        <v>0</v>
      </c>
      <c r="BI211" s="166">
        <f>IF(N211="nulová",J211,0)</f>
        <v>0</v>
      </c>
      <c r="BJ211" s="16" t="s">
        <v>126</v>
      </c>
      <c r="BK211" s="166">
        <f>ROUND(I211*H211,2)</f>
        <v>64271.57</v>
      </c>
      <c r="BL211" s="16" t="s">
        <v>190</v>
      </c>
      <c r="BM211" s="165" t="s">
        <v>531</v>
      </c>
    </row>
    <row r="212" s="2" customFormat="1" ht="16.5" customHeight="1">
      <c r="A212" s="29"/>
      <c r="B212" s="154"/>
      <c r="C212" s="167" t="s">
        <v>532</v>
      </c>
      <c r="D212" s="167" t="s">
        <v>142</v>
      </c>
      <c r="E212" s="168" t="s">
        <v>533</v>
      </c>
      <c r="F212" s="169" t="s">
        <v>534</v>
      </c>
      <c r="G212" s="170" t="s">
        <v>526</v>
      </c>
      <c r="H212" s="171">
        <v>15.425000000000001</v>
      </c>
      <c r="I212" s="172">
        <v>4530</v>
      </c>
      <c r="J212" s="172">
        <f>ROUND(I212*H212,2)</f>
        <v>69875.25</v>
      </c>
      <c r="K212" s="169" t="s">
        <v>131</v>
      </c>
      <c r="L212" s="173"/>
      <c r="M212" s="174" t="s">
        <v>3</v>
      </c>
      <c r="N212" s="175" t="s">
        <v>40</v>
      </c>
      <c r="O212" s="163">
        <v>0</v>
      </c>
      <c r="P212" s="163">
        <f>O212*H212</f>
        <v>0</v>
      </c>
      <c r="Q212" s="163">
        <v>0.55000000000000004</v>
      </c>
      <c r="R212" s="163">
        <f>Q212*H212</f>
        <v>8.4837500000000006</v>
      </c>
      <c r="S212" s="163">
        <v>0</v>
      </c>
      <c r="T212" s="164">
        <f>S212*H212</f>
        <v>0</v>
      </c>
      <c r="U212" s="29"/>
      <c r="V212" s="29"/>
      <c r="W212" s="29"/>
      <c r="X212" s="29"/>
      <c r="Y212" s="29"/>
      <c r="Z212" s="29"/>
      <c r="AA212" s="29"/>
      <c r="AB212" s="29"/>
      <c r="AC212" s="29"/>
      <c r="AD212" s="29"/>
      <c r="AE212" s="29"/>
      <c r="AR212" s="165" t="s">
        <v>249</v>
      </c>
      <c r="AT212" s="165" t="s">
        <v>142</v>
      </c>
      <c r="AU212" s="165" t="s">
        <v>126</v>
      </c>
      <c r="AY212" s="16" t="s">
        <v>121</v>
      </c>
      <c r="BE212" s="166">
        <f>IF(N212="základní",J212,0)</f>
        <v>0</v>
      </c>
      <c r="BF212" s="166">
        <f>IF(N212="snížená",J212,0)</f>
        <v>69875.25</v>
      </c>
      <c r="BG212" s="166">
        <f>IF(N212="zákl. přenesená",J212,0)</f>
        <v>0</v>
      </c>
      <c r="BH212" s="166">
        <f>IF(N212="sníž. přenesená",J212,0)</f>
        <v>0</v>
      </c>
      <c r="BI212" s="166">
        <f>IF(N212="nulová",J212,0)</f>
        <v>0</v>
      </c>
      <c r="BJ212" s="16" t="s">
        <v>126</v>
      </c>
      <c r="BK212" s="166">
        <f>ROUND(I212*H212,2)</f>
        <v>69875.25</v>
      </c>
      <c r="BL212" s="16" t="s">
        <v>190</v>
      </c>
      <c r="BM212" s="165" t="s">
        <v>535</v>
      </c>
    </row>
    <row r="213" s="2" customFormat="1">
      <c r="A213" s="29"/>
      <c r="B213" s="154"/>
      <c r="C213" s="155" t="s">
        <v>536</v>
      </c>
      <c r="D213" s="155" t="s">
        <v>127</v>
      </c>
      <c r="E213" s="156" t="s">
        <v>537</v>
      </c>
      <c r="F213" s="157" t="s">
        <v>538</v>
      </c>
      <c r="G213" s="158" t="s">
        <v>130</v>
      </c>
      <c r="H213" s="159">
        <v>619.79300000000001</v>
      </c>
      <c r="I213" s="160">
        <v>56.700000000000003</v>
      </c>
      <c r="J213" s="160">
        <f>ROUND(I213*H213,2)</f>
        <v>35142.260000000002</v>
      </c>
      <c r="K213" s="157" t="s">
        <v>131</v>
      </c>
      <c r="L213" s="30"/>
      <c r="M213" s="161" t="s">
        <v>3</v>
      </c>
      <c r="N213" s="162" t="s">
        <v>40</v>
      </c>
      <c r="O213" s="163">
        <v>0.13500000000000001</v>
      </c>
      <c r="P213" s="163">
        <f>O213*H213</f>
        <v>83.672055</v>
      </c>
      <c r="Q213" s="163">
        <v>0</v>
      </c>
      <c r="R213" s="163">
        <f>Q213*H213</f>
        <v>0</v>
      </c>
      <c r="S213" s="163">
        <v>0</v>
      </c>
      <c r="T213" s="164">
        <f>S213*H213</f>
        <v>0</v>
      </c>
      <c r="U213" s="29"/>
      <c r="V213" s="29"/>
      <c r="W213" s="29"/>
      <c r="X213" s="29"/>
      <c r="Y213" s="29"/>
      <c r="Z213" s="29"/>
      <c r="AA213" s="29"/>
      <c r="AB213" s="29"/>
      <c r="AC213" s="29"/>
      <c r="AD213" s="29"/>
      <c r="AE213" s="29"/>
      <c r="AR213" s="165" t="s">
        <v>190</v>
      </c>
      <c r="AT213" s="165" t="s">
        <v>127</v>
      </c>
      <c r="AU213" s="165" t="s">
        <v>126</v>
      </c>
      <c r="AY213" s="16" t="s">
        <v>121</v>
      </c>
      <c r="BE213" s="166">
        <f>IF(N213="základní",J213,0)</f>
        <v>0</v>
      </c>
      <c r="BF213" s="166">
        <f>IF(N213="snížená",J213,0)</f>
        <v>35142.260000000002</v>
      </c>
      <c r="BG213" s="166">
        <f>IF(N213="zákl. přenesená",J213,0)</f>
        <v>0</v>
      </c>
      <c r="BH213" s="166">
        <f>IF(N213="sníž. přenesená",J213,0)</f>
        <v>0</v>
      </c>
      <c r="BI213" s="166">
        <f>IF(N213="nulová",J213,0)</f>
        <v>0</v>
      </c>
      <c r="BJ213" s="16" t="s">
        <v>126</v>
      </c>
      <c r="BK213" s="166">
        <f>ROUND(I213*H213,2)</f>
        <v>35142.260000000002</v>
      </c>
      <c r="BL213" s="16" t="s">
        <v>190</v>
      </c>
      <c r="BM213" s="165" t="s">
        <v>539</v>
      </c>
    </row>
    <row r="214" s="2" customFormat="1" ht="16.5" customHeight="1">
      <c r="A214" s="29"/>
      <c r="B214" s="154"/>
      <c r="C214" s="167" t="s">
        <v>540</v>
      </c>
      <c r="D214" s="167" t="s">
        <v>142</v>
      </c>
      <c r="E214" s="168" t="s">
        <v>541</v>
      </c>
      <c r="F214" s="169" t="s">
        <v>542</v>
      </c>
      <c r="G214" s="170" t="s">
        <v>526</v>
      </c>
      <c r="H214" s="171">
        <v>8.1820000000000004</v>
      </c>
      <c r="I214" s="172">
        <v>6230</v>
      </c>
      <c r="J214" s="172">
        <f>ROUND(I214*H214,2)</f>
        <v>50973.860000000001</v>
      </c>
      <c r="K214" s="169" t="s">
        <v>131</v>
      </c>
      <c r="L214" s="173"/>
      <c r="M214" s="174" t="s">
        <v>3</v>
      </c>
      <c r="N214" s="175" t="s">
        <v>40</v>
      </c>
      <c r="O214" s="163">
        <v>0</v>
      </c>
      <c r="P214" s="163">
        <f>O214*H214</f>
        <v>0</v>
      </c>
      <c r="Q214" s="163">
        <v>0.55000000000000004</v>
      </c>
      <c r="R214" s="163">
        <f>Q214*H214</f>
        <v>4.5001000000000007</v>
      </c>
      <c r="S214" s="163">
        <v>0</v>
      </c>
      <c r="T214" s="164">
        <f>S214*H214</f>
        <v>0</v>
      </c>
      <c r="U214" s="29"/>
      <c r="V214" s="29"/>
      <c r="W214" s="29"/>
      <c r="X214" s="29"/>
      <c r="Y214" s="29"/>
      <c r="Z214" s="29"/>
      <c r="AA214" s="29"/>
      <c r="AB214" s="29"/>
      <c r="AC214" s="29"/>
      <c r="AD214" s="29"/>
      <c r="AE214" s="29"/>
      <c r="AR214" s="165" t="s">
        <v>249</v>
      </c>
      <c r="AT214" s="165" t="s">
        <v>142</v>
      </c>
      <c r="AU214" s="165" t="s">
        <v>126</v>
      </c>
      <c r="AY214" s="16" t="s">
        <v>121</v>
      </c>
      <c r="BE214" s="166">
        <f>IF(N214="základní",J214,0)</f>
        <v>0</v>
      </c>
      <c r="BF214" s="166">
        <f>IF(N214="snížená",J214,0)</f>
        <v>50973.860000000001</v>
      </c>
      <c r="BG214" s="166">
        <f>IF(N214="zákl. přenesená",J214,0)</f>
        <v>0</v>
      </c>
      <c r="BH214" s="166">
        <f>IF(N214="sníž. přenesená",J214,0)</f>
        <v>0</v>
      </c>
      <c r="BI214" s="166">
        <f>IF(N214="nulová",J214,0)</f>
        <v>0</v>
      </c>
      <c r="BJ214" s="16" t="s">
        <v>126</v>
      </c>
      <c r="BK214" s="166">
        <f>ROUND(I214*H214,2)</f>
        <v>50973.860000000001</v>
      </c>
      <c r="BL214" s="16" t="s">
        <v>190</v>
      </c>
      <c r="BM214" s="165" t="s">
        <v>543</v>
      </c>
    </row>
    <row r="215" s="2" customFormat="1">
      <c r="A215" s="29"/>
      <c r="B215" s="154"/>
      <c r="C215" s="155" t="s">
        <v>544</v>
      </c>
      <c r="D215" s="155" t="s">
        <v>127</v>
      </c>
      <c r="E215" s="156" t="s">
        <v>545</v>
      </c>
      <c r="F215" s="157" t="s">
        <v>546</v>
      </c>
      <c r="G215" s="158" t="s">
        <v>140</v>
      </c>
      <c r="H215" s="159">
        <v>1204.0799999999999</v>
      </c>
      <c r="I215" s="160">
        <v>12.6</v>
      </c>
      <c r="J215" s="160">
        <f>ROUND(I215*H215,2)</f>
        <v>15171.41</v>
      </c>
      <c r="K215" s="157" t="s">
        <v>131</v>
      </c>
      <c r="L215" s="30"/>
      <c r="M215" s="161" t="s">
        <v>3</v>
      </c>
      <c r="N215" s="162" t="s">
        <v>40</v>
      </c>
      <c r="O215" s="163">
        <v>0.029999999999999999</v>
      </c>
      <c r="P215" s="163">
        <f>O215*H215</f>
        <v>36.122399999999999</v>
      </c>
      <c r="Q215" s="163">
        <v>0</v>
      </c>
      <c r="R215" s="163">
        <f>Q215*H215</f>
        <v>0</v>
      </c>
      <c r="S215" s="163">
        <v>0</v>
      </c>
      <c r="T215" s="164">
        <f>S215*H215</f>
        <v>0</v>
      </c>
      <c r="U215" s="29"/>
      <c r="V215" s="29"/>
      <c r="W215" s="29"/>
      <c r="X215" s="29"/>
      <c r="Y215" s="29"/>
      <c r="Z215" s="29"/>
      <c r="AA215" s="29"/>
      <c r="AB215" s="29"/>
      <c r="AC215" s="29"/>
      <c r="AD215" s="29"/>
      <c r="AE215" s="29"/>
      <c r="AR215" s="165" t="s">
        <v>190</v>
      </c>
      <c r="AT215" s="165" t="s">
        <v>127</v>
      </c>
      <c r="AU215" s="165" t="s">
        <v>126</v>
      </c>
      <c r="AY215" s="16" t="s">
        <v>121</v>
      </c>
      <c r="BE215" s="166">
        <f>IF(N215="základní",J215,0)</f>
        <v>0</v>
      </c>
      <c r="BF215" s="166">
        <f>IF(N215="snížená",J215,0)</f>
        <v>15171.41</v>
      </c>
      <c r="BG215" s="166">
        <f>IF(N215="zákl. přenesená",J215,0)</f>
        <v>0</v>
      </c>
      <c r="BH215" s="166">
        <f>IF(N215="sníž. přenesená",J215,0)</f>
        <v>0</v>
      </c>
      <c r="BI215" s="166">
        <f>IF(N215="nulová",J215,0)</f>
        <v>0</v>
      </c>
      <c r="BJ215" s="16" t="s">
        <v>126</v>
      </c>
      <c r="BK215" s="166">
        <f>ROUND(I215*H215,2)</f>
        <v>15171.41</v>
      </c>
      <c r="BL215" s="16" t="s">
        <v>190</v>
      </c>
      <c r="BM215" s="165" t="s">
        <v>547</v>
      </c>
    </row>
    <row r="216" s="2" customFormat="1" ht="16.5" customHeight="1">
      <c r="A216" s="29"/>
      <c r="B216" s="154"/>
      <c r="C216" s="167" t="s">
        <v>548</v>
      </c>
      <c r="D216" s="167" t="s">
        <v>142</v>
      </c>
      <c r="E216" s="168" t="s">
        <v>541</v>
      </c>
      <c r="F216" s="169" t="s">
        <v>542</v>
      </c>
      <c r="G216" s="170" t="s">
        <v>526</v>
      </c>
      <c r="H216" s="171">
        <v>3.1789999999999998</v>
      </c>
      <c r="I216" s="172">
        <v>6230</v>
      </c>
      <c r="J216" s="172">
        <f>ROUND(I216*H216,2)</f>
        <v>19805.169999999998</v>
      </c>
      <c r="K216" s="169" t="s">
        <v>131</v>
      </c>
      <c r="L216" s="173"/>
      <c r="M216" s="174" t="s">
        <v>3</v>
      </c>
      <c r="N216" s="175" t="s">
        <v>40</v>
      </c>
      <c r="O216" s="163">
        <v>0</v>
      </c>
      <c r="P216" s="163">
        <f>O216*H216</f>
        <v>0</v>
      </c>
      <c r="Q216" s="163">
        <v>0.55000000000000004</v>
      </c>
      <c r="R216" s="163">
        <f>Q216*H216</f>
        <v>1.7484500000000001</v>
      </c>
      <c r="S216" s="163">
        <v>0</v>
      </c>
      <c r="T216" s="164">
        <f>S216*H216</f>
        <v>0</v>
      </c>
      <c r="U216" s="29"/>
      <c r="V216" s="29"/>
      <c r="W216" s="29"/>
      <c r="X216" s="29"/>
      <c r="Y216" s="29"/>
      <c r="Z216" s="29"/>
      <c r="AA216" s="29"/>
      <c r="AB216" s="29"/>
      <c r="AC216" s="29"/>
      <c r="AD216" s="29"/>
      <c r="AE216" s="29"/>
      <c r="AR216" s="165" t="s">
        <v>249</v>
      </c>
      <c r="AT216" s="165" t="s">
        <v>142</v>
      </c>
      <c r="AU216" s="165" t="s">
        <v>126</v>
      </c>
      <c r="AY216" s="16" t="s">
        <v>121</v>
      </c>
      <c r="BE216" s="166">
        <f>IF(N216="základní",J216,0)</f>
        <v>0</v>
      </c>
      <c r="BF216" s="166">
        <f>IF(N216="snížená",J216,0)</f>
        <v>19805.169999999998</v>
      </c>
      <c r="BG216" s="166">
        <f>IF(N216="zákl. přenesená",J216,0)</f>
        <v>0</v>
      </c>
      <c r="BH216" s="166">
        <f>IF(N216="sníž. přenesená",J216,0)</f>
        <v>0</v>
      </c>
      <c r="BI216" s="166">
        <f>IF(N216="nulová",J216,0)</f>
        <v>0</v>
      </c>
      <c r="BJ216" s="16" t="s">
        <v>126</v>
      </c>
      <c r="BK216" s="166">
        <f>ROUND(I216*H216,2)</f>
        <v>19805.169999999998</v>
      </c>
      <c r="BL216" s="16" t="s">
        <v>190</v>
      </c>
      <c r="BM216" s="165" t="s">
        <v>549</v>
      </c>
    </row>
    <row r="217" s="2" customFormat="1">
      <c r="A217" s="29"/>
      <c r="B217" s="154"/>
      <c r="C217" s="155" t="s">
        <v>550</v>
      </c>
      <c r="D217" s="155" t="s">
        <v>127</v>
      </c>
      <c r="E217" s="156" t="s">
        <v>551</v>
      </c>
      <c r="F217" s="157" t="s">
        <v>552</v>
      </c>
      <c r="G217" s="158" t="s">
        <v>130</v>
      </c>
      <c r="H217" s="159">
        <v>1003.4</v>
      </c>
      <c r="I217" s="160">
        <v>18.899999999999999</v>
      </c>
      <c r="J217" s="160">
        <f>ROUND(I217*H217,2)</f>
        <v>18964.259999999998</v>
      </c>
      <c r="K217" s="157" t="s">
        <v>131</v>
      </c>
      <c r="L217" s="30"/>
      <c r="M217" s="161" t="s">
        <v>3</v>
      </c>
      <c r="N217" s="162" t="s">
        <v>40</v>
      </c>
      <c r="O217" s="163">
        <v>0.050000000000000003</v>
      </c>
      <c r="P217" s="163">
        <f>O217*H217</f>
        <v>50.170000000000002</v>
      </c>
      <c r="Q217" s="163">
        <v>0</v>
      </c>
      <c r="R217" s="163">
        <f>Q217*H217</f>
        <v>0</v>
      </c>
      <c r="S217" s="163">
        <v>0.0050000000000000001</v>
      </c>
      <c r="T217" s="164">
        <f>S217*H217</f>
        <v>5.0170000000000003</v>
      </c>
      <c r="U217" s="29"/>
      <c r="V217" s="29"/>
      <c r="W217" s="29"/>
      <c r="X217" s="29"/>
      <c r="Y217" s="29"/>
      <c r="Z217" s="29"/>
      <c r="AA217" s="29"/>
      <c r="AB217" s="29"/>
      <c r="AC217" s="29"/>
      <c r="AD217" s="29"/>
      <c r="AE217" s="29"/>
      <c r="AR217" s="165" t="s">
        <v>190</v>
      </c>
      <c r="AT217" s="165" t="s">
        <v>127</v>
      </c>
      <c r="AU217" s="165" t="s">
        <v>126</v>
      </c>
      <c r="AY217" s="16" t="s">
        <v>121</v>
      </c>
      <c r="BE217" s="166">
        <f>IF(N217="základní",J217,0)</f>
        <v>0</v>
      </c>
      <c r="BF217" s="166">
        <f>IF(N217="snížená",J217,0)</f>
        <v>18964.259999999998</v>
      </c>
      <c r="BG217" s="166">
        <f>IF(N217="zákl. přenesená",J217,0)</f>
        <v>0</v>
      </c>
      <c r="BH217" s="166">
        <f>IF(N217="sníž. přenesená",J217,0)</f>
        <v>0</v>
      </c>
      <c r="BI217" s="166">
        <f>IF(N217="nulová",J217,0)</f>
        <v>0</v>
      </c>
      <c r="BJ217" s="16" t="s">
        <v>126</v>
      </c>
      <c r="BK217" s="166">
        <f>ROUND(I217*H217,2)</f>
        <v>18964.259999999998</v>
      </c>
      <c r="BL217" s="16" t="s">
        <v>190</v>
      </c>
      <c r="BM217" s="165" t="s">
        <v>553</v>
      </c>
    </row>
    <row r="218" s="2" customFormat="1">
      <c r="A218" s="29"/>
      <c r="B218" s="154"/>
      <c r="C218" s="155" t="s">
        <v>554</v>
      </c>
      <c r="D218" s="155" t="s">
        <v>127</v>
      </c>
      <c r="E218" s="156" t="s">
        <v>555</v>
      </c>
      <c r="F218" s="157" t="s">
        <v>556</v>
      </c>
      <c r="G218" s="158" t="s">
        <v>130</v>
      </c>
      <c r="H218" s="159">
        <v>1003.4</v>
      </c>
      <c r="I218" s="160">
        <v>15.1</v>
      </c>
      <c r="J218" s="160">
        <f>ROUND(I218*H218,2)</f>
        <v>15151.34</v>
      </c>
      <c r="K218" s="157" t="s">
        <v>131</v>
      </c>
      <c r="L218" s="30"/>
      <c r="M218" s="161" t="s">
        <v>3</v>
      </c>
      <c r="N218" s="162" t="s">
        <v>40</v>
      </c>
      <c r="O218" s="163">
        <v>0.040000000000000001</v>
      </c>
      <c r="P218" s="163">
        <f>O218*H218</f>
        <v>40.136000000000003</v>
      </c>
      <c r="Q218" s="163">
        <v>0</v>
      </c>
      <c r="R218" s="163">
        <f>Q218*H218</f>
        <v>0</v>
      </c>
      <c r="S218" s="163">
        <v>0.0030000000000000001</v>
      </c>
      <c r="T218" s="164">
        <f>S218*H218</f>
        <v>3.0102000000000002</v>
      </c>
      <c r="U218" s="29"/>
      <c r="V218" s="29"/>
      <c r="W218" s="29"/>
      <c r="X218" s="29"/>
      <c r="Y218" s="29"/>
      <c r="Z218" s="29"/>
      <c r="AA218" s="29"/>
      <c r="AB218" s="29"/>
      <c r="AC218" s="29"/>
      <c r="AD218" s="29"/>
      <c r="AE218" s="29"/>
      <c r="AR218" s="165" t="s">
        <v>190</v>
      </c>
      <c r="AT218" s="165" t="s">
        <v>127</v>
      </c>
      <c r="AU218" s="165" t="s">
        <v>126</v>
      </c>
      <c r="AY218" s="16" t="s">
        <v>121</v>
      </c>
      <c r="BE218" s="166">
        <f>IF(N218="základní",J218,0)</f>
        <v>0</v>
      </c>
      <c r="BF218" s="166">
        <f>IF(N218="snížená",J218,0)</f>
        <v>15151.34</v>
      </c>
      <c r="BG218" s="166">
        <f>IF(N218="zákl. přenesená",J218,0)</f>
        <v>0</v>
      </c>
      <c r="BH218" s="166">
        <f>IF(N218="sníž. přenesená",J218,0)</f>
        <v>0</v>
      </c>
      <c r="BI218" s="166">
        <f>IF(N218="nulová",J218,0)</f>
        <v>0</v>
      </c>
      <c r="BJ218" s="16" t="s">
        <v>126</v>
      </c>
      <c r="BK218" s="166">
        <f>ROUND(I218*H218,2)</f>
        <v>15151.34</v>
      </c>
      <c r="BL218" s="16" t="s">
        <v>190</v>
      </c>
      <c r="BM218" s="165" t="s">
        <v>557</v>
      </c>
    </row>
    <row r="219" s="2" customFormat="1">
      <c r="A219" s="29"/>
      <c r="B219" s="154"/>
      <c r="C219" s="155" t="s">
        <v>558</v>
      </c>
      <c r="D219" s="155" t="s">
        <v>127</v>
      </c>
      <c r="E219" s="156" t="s">
        <v>559</v>
      </c>
      <c r="F219" s="157" t="s">
        <v>560</v>
      </c>
      <c r="G219" s="158" t="s">
        <v>526</v>
      </c>
      <c r="H219" s="159">
        <v>26.786000000000001</v>
      </c>
      <c r="I219" s="160">
        <v>1260</v>
      </c>
      <c r="J219" s="160">
        <f>ROUND(I219*H219,2)</f>
        <v>33750.360000000001</v>
      </c>
      <c r="K219" s="157" t="s">
        <v>131</v>
      </c>
      <c r="L219" s="30"/>
      <c r="M219" s="161" t="s">
        <v>3</v>
      </c>
      <c r="N219" s="162" t="s">
        <v>40</v>
      </c>
      <c r="O219" s="163">
        <v>0</v>
      </c>
      <c r="P219" s="163">
        <f>O219*H219</f>
        <v>0</v>
      </c>
      <c r="Q219" s="163">
        <v>0.023369999999999998</v>
      </c>
      <c r="R219" s="163">
        <f>Q219*H219</f>
        <v>0.62598882</v>
      </c>
      <c r="S219" s="163">
        <v>0</v>
      </c>
      <c r="T219" s="164">
        <f>S219*H219</f>
        <v>0</v>
      </c>
      <c r="U219" s="29"/>
      <c r="V219" s="29"/>
      <c r="W219" s="29"/>
      <c r="X219" s="29"/>
      <c r="Y219" s="29"/>
      <c r="Z219" s="29"/>
      <c r="AA219" s="29"/>
      <c r="AB219" s="29"/>
      <c r="AC219" s="29"/>
      <c r="AD219" s="29"/>
      <c r="AE219" s="29"/>
      <c r="AR219" s="165" t="s">
        <v>190</v>
      </c>
      <c r="AT219" s="165" t="s">
        <v>127</v>
      </c>
      <c r="AU219" s="165" t="s">
        <v>126</v>
      </c>
      <c r="AY219" s="16" t="s">
        <v>121</v>
      </c>
      <c r="BE219" s="166">
        <f>IF(N219="základní",J219,0)</f>
        <v>0</v>
      </c>
      <c r="BF219" s="166">
        <f>IF(N219="snížená",J219,0)</f>
        <v>33750.360000000001</v>
      </c>
      <c r="BG219" s="166">
        <f>IF(N219="zákl. přenesená",J219,0)</f>
        <v>0</v>
      </c>
      <c r="BH219" s="166">
        <f>IF(N219="sníž. přenesená",J219,0)</f>
        <v>0</v>
      </c>
      <c r="BI219" s="166">
        <f>IF(N219="nulová",J219,0)</f>
        <v>0</v>
      </c>
      <c r="BJ219" s="16" t="s">
        <v>126</v>
      </c>
      <c r="BK219" s="166">
        <f>ROUND(I219*H219,2)</f>
        <v>33750.360000000001</v>
      </c>
      <c r="BL219" s="16" t="s">
        <v>190</v>
      </c>
      <c r="BM219" s="165" t="s">
        <v>561</v>
      </c>
    </row>
    <row r="220" s="2" customFormat="1">
      <c r="A220" s="29"/>
      <c r="B220" s="154"/>
      <c r="C220" s="155" t="s">
        <v>562</v>
      </c>
      <c r="D220" s="155" t="s">
        <v>127</v>
      </c>
      <c r="E220" s="156" t="s">
        <v>563</v>
      </c>
      <c r="F220" s="157" t="s">
        <v>564</v>
      </c>
      <c r="G220" s="158" t="s">
        <v>348</v>
      </c>
      <c r="H220" s="159">
        <v>15.377000000000001</v>
      </c>
      <c r="I220" s="160">
        <v>1620</v>
      </c>
      <c r="J220" s="160">
        <f>ROUND(I220*H220,2)</f>
        <v>24910.740000000002</v>
      </c>
      <c r="K220" s="157" t="s">
        <v>131</v>
      </c>
      <c r="L220" s="30"/>
      <c r="M220" s="161" t="s">
        <v>3</v>
      </c>
      <c r="N220" s="162" t="s">
        <v>40</v>
      </c>
      <c r="O220" s="163">
        <v>1.978</v>
      </c>
      <c r="P220" s="163">
        <f>O220*H220</f>
        <v>30.415706</v>
      </c>
      <c r="Q220" s="163">
        <v>0</v>
      </c>
      <c r="R220" s="163">
        <f>Q220*H220</f>
        <v>0</v>
      </c>
      <c r="S220" s="163">
        <v>0</v>
      </c>
      <c r="T220" s="164">
        <f>S220*H220</f>
        <v>0</v>
      </c>
      <c r="U220" s="29"/>
      <c r="V220" s="29"/>
      <c r="W220" s="29"/>
      <c r="X220" s="29"/>
      <c r="Y220" s="29"/>
      <c r="Z220" s="29"/>
      <c r="AA220" s="29"/>
      <c r="AB220" s="29"/>
      <c r="AC220" s="29"/>
      <c r="AD220" s="29"/>
      <c r="AE220" s="29"/>
      <c r="AR220" s="165" t="s">
        <v>190</v>
      </c>
      <c r="AT220" s="165" t="s">
        <v>127</v>
      </c>
      <c r="AU220" s="165" t="s">
        <v>126</v>
      </c>
      <c r="AY220" s="16" t="s">
        <v>121</v>
      </c>
      <c r="BE220" s="166">
        <f>IF(N220="základní",J220,0)</f>
        <v>0</v>
      </c>
      <c r="BF220" s="166">
        <f>IF(N220="snížená",J220,0)</f>
        <v>24910.740000000002</v>
      </c>
      <c r="BG220" s="166">
        <f>IF(N220="zákl. přenesená",J220,0)</f>
        <v>0</v>
      </c>
      <c r="BH220" s="166">
        <f>IF(N220="sníž. přenesená",J220,0)</f>
        <v>0</v>
      </c>
      <c r="BI220" s="166">
        <f>IF(N220="nulová",J220,0)</f>
        <v>0</v>
      </c>
      <c r="BJ220" s="16" t="s">
        <v>126</v>
      </c>
      <c r="BK220" s="166">
        <f>ROUND(I220*H220,2)</f>
        <v>24910.740000000002</v>
      </c>
      <c r="BL220" s="16" t="s">
        <v>190</v>
      </c>
      <c r="BM220" s="165" t="s">
        <v>565</v>
      </c>
    </row>
    <row r="221" s="12" customFormat="1" ht="22.8" customHeight="1">
      <c r="A221" s="12"/>
      <c r="B221" s="142"/>
      <c r="C221" s="12"/>
      <c r="D221" s="143" t="s">
        <v>67</v>
      </c>
      <c r="E221" s="152" t="s">
        <v>566</v>
      </c>
      <c r="F221" s="152" t="s">
        <v>567</v>
      </c>
      <c r="G221" s="12"/>
      <c r="H221" s="12"/>
      <c r="I221" s="12"/>
      <c r="J221" s="153">
        <f>BK221</f>
        <v>1224136.8400000003</v>
      </c>
      <c r="K221" s="12"/>
      <c r="L221" s="142"/>
      <c r="M221" s="146"/>
      <c r="N221" s="147"/>
      <c r="O221" s="147"/>
      <c r="P221" s="148">
        <f>SUM(P222:P243)</f>
        <v>707.72193300000004</v>
      </c>
      <c r="Q221" s="147"/>
      <c r="R221" s="148">
        <f>SUM(R222:R243)</f>
        <v>3.9836347700000001</v>
      </c>
      <c r="S221" s="147"/>
      <c r="T221" s="149">
        <f>SUM(T222:T243)</f>
        <v>3.035177</v>
      </c>
      <c r="U221" s="12"/>
      <c r="V221" s="12"/>
      <c r="W221" s="12"/>
      <c r="X221" s="12"/>
      <c r="Y221" s="12"/>
      <c r="Z221" s="12"/>
      <c r="AA221" s="12"/>
      <c r="AB221" s="12"/>
      <c r="AC221" s="12"/>
      <c r="AD221" s="12"/>
      <c r="AE221" s="12"/>
      <c r="AR221" s="143" t="s">
        <v>126</v>
      </c>
      <c r="AT221" s="150" t="s">
        <v>67</v>
      </c>
      <c r="AU221" s="150" t="s">
        <v>14</v>
      </c>
      <c r="AY221" s="143" t="s">
        <v>121</v>
      </c>
      <c r="BK221" s="151">
        <f>SUM(BK222:BK243)</f>
        <v>1224136.8400000003</v>
      </c>
    </row>
    <row r="222" s="2" customFormat="1">
      <c r="A222" s="29"/>
      <c r="B222" s="154"/>
      <c r="C222" s="155" t="s">
        <v>568</v>
      </c>
      <c r="D222" s="155" t="s">
        <v>127</v>
      </c>
      <c r="E222" s="156" t="s">
        <v>569</v>
      </c>
      <c r="F222" s="157" t="s">
        <v>570</v>
      </c>
      <c r="G222" s="158" t="s">
        <v>140</v>
      </c>
      <c r="H222" s="159">
        <v>91.334999999999994</v>
      </c>
      <c r="I222" s="160">
        <v>54.200000000000003</v>
      </c>
      <c r="J222" s="160">
        <f>ROUND(I222*H222,2)</f>
        <v>4950.3599999999997</v>
      </c>
      <c r="K222" s="157" t="s">
        <v>131</v>
      </c>
      <c r="L222" s="30"/>
      <c r="M222" s="161" t="s">
        <v>3</v>
      </c>
      <c r="N222" s="162" t="s">
        <v>40</v>
      </c>
      <c r="O222" s="163">
        <v>0.119</v>
      </c>
      <c r="P222" s="163">
        <f>O222*H222</f>
        <v>10.868865</v>
      </c>
      <c r="Q222" s="163">
        <v>0</v>
      </c>
      <c r="R222" s="163">
        <f>Q222*H222</f>
        <v>0</v>
      </c>
      <c r="S222" s="163">
        <v>0.00348</v>
      </c>
      <c r="T222" s="164">
        <f>S222*H222</f>
        <v>0.31784579999999996</v>
      </c>
      <c r="U222" s="29"/>
      <c r="V222" s="29"/>
      <c r="W222" s="29"/>
      <c r="X222" s="29"/>
      <c r="Y222" s="29"/>
      <c r="Z222" s="29"/>
      <c r="AA222" s="29"/>
      <c r="AB222" s="29"/>
      <c r="AC222" s="29"/>
      <c r="AD222" s="29"/>
      <c r="AE222" s="29"/>
      <c r="AR222" s="165" t="s">
        <v>190</v>
      </c>
      <c r="AT222" s="165" t="s">
        <v>127</v>
      </c>
      <c r="AU222" s="165" t="s">
        <v>126</v>
      </c>
      <c r="AY222" s="16" t="s">
        <v>121</v>
      </c>
      <c r="BE222" s="166">
        <f>IF(N222="základní",J222,0)</f>
        <v>0</v>
      </c>
      <c r="BF222" s="166">
        <f>IF(N222="snížená",J222,0)</f>
        <v>4950.3599999999997</v>
      </c>
      <c r="BG222" s="166">
        <f>IF(N222="zákl. přenesená",J222,0)</f>
        <v>0</v>
      </c>
      <c r="BH222" s="166">
        <f>IF(N222="sníž. přenesená",J222,0)</f>
        <v>0</v>
      </c>
      <c r="BI222" s="166">
        <f>IF(N222="nulová",J222,0)</f>
        <v>0</v>
      </c>
      <c r="BJ222" s="16" t="s">
        <v>126</v>
      </c>
      <c r="BK222" s="166">
        <f>ROUND(I222*H222,2)</f>
        <v>4950.3599999999997</v>
      </c>
      <c r="BL222" s="16" t="s">
        <v>190</v>
      </c>
      <c r="BM222" s="165" t="s">
        <v>571</v>
      </c>
    </row>
    <row r="223" s="2" customFormat="1" ht="21.75" customHeight="1">
      <c r="A223" s="29"/>
      <c r="B223" s="154"/>
      <c r="C223" s="155" t="s">
        <v>572</v>
      </c>
      <c r="D223" s="155" t="s">
        <v>127</v>
      </c>
      <c r="E223" s="156" t="s">
        <v>573</v>
      </c>
      <c r="F223" s="157" t="s">
        <v>574</v>
      </c>
      <c r="G223" s="158" t="s">
        <v>140</v>
      </c>
      <c r="H223" s="159">
        <v>114.40000000000001</v>
      </c>
      <c r="I223" s="160">
        <v>47.399999999999999</v>
      </c>
      <c r="J223" s="160">
        <f>ROUND(I223*H223,2)</f>
        <v>5422.5600000000004</v>
      </c>
      <c r="K223" s="157" t="s">
        <v>131</v>
      </c>
      <c r="L223" s="30"/>
      <c r="M223" s="161" t="s">
        <v>3</v>
      </c>
      <c r="N223" s="162" t="s">
        <v>40</v>
      </c>
      <c r="O223" s="163">
        <v>0.104</v>
      </c>
      <c r="P223" s="163">
        <f>O223*H223</f>
        <v>11.897600000000001</v>
      </c>
      <c r="Q223" s="163">
        <v>0</v>
      </c>
      <c r="R223" s="163">
        <f>Q223*H223</f>
        <v>0</v>
      </c>
      <c r="S223" s="163">
        <v>0.0016999999999999999</v>
      </c>
      <c r="T223" s="164">
        <f>S223*H223</f>
        <v>0.19447999999999999</v>
      </c>
      <c r="U223" s="29"/>
      <c r="V223" s="29"/>
      <c r="W223" s="29"/>
      <c r="X223" s="29"/>
      <c r="Y223" s="29"/>
      <c r="Z223" s="29"/>
      <c r="AA223" s="29"/>
      <c r="AB223" s="29"/>
      <c r="AC223" s="29"/>
      <c r="AD223" s="29"/>
      <c r="AE223" s="29"/>
      <c r="AR223" s="165" t="s">
        <v>190</v>
      </c>
      <c r="AT223" s="165" t="s">
        <v>127</v>
      </c>
      <c r="AU223" s="165" t="s">
        <v>126</v>
      </c>
      <c r="AY223" s="16" t="s">
        <v>121</v>
      </c>
      <c r="BE223" s="166">
        <f>IF(N223="základní",J223,0)</f>
        <v>0</v>
      </c>
      <c r="BF223" s="166">
        <f>IF(N223="snížená",J223,0)</f>
        <v>5422.5600000000004</v>
      </c>
      <c r="BG223" s="166">
        <f>IF(N223="zákl. přenesená",J223,0)</f>
        <v>0</v>
      </c>
      <c r="BH223" s="166">
        <f>IF(N223="sníž. přenesená",J223,0)</f>
        <v>0</v>
      </c>
      <c r="BI223" s="166">
        <f>IF(N223="nulová",J223,0)</f>
        <v>0</v>
      </c>
      <c r="BJ223" s="16" t="s">
        <v>126</v>
      </c>
      <c r="BK223" s="166">
        <f>ROUND(I223*H223,2)</f>
        <v>5422.5600000000004</v>
      </c>
      <c r="BL223" s="16" t="s">
        <v>190</v>
      </c>
      <c r="BM223" s="165" t="s">
        <v>575</v>
      </c>
    </row>
    <row r="224" s="2" customFormat="1">
      <c r="A224" s="29"/>
      <c r="B224" s="154"/>
      <c r="C224" s="155" t="s">
        <v>576</v>
      </c>
      <c r="D224" s="155" t="s">
        <v>127</v>
      </c>
      <c r="E224" s="156" t="s">
        <v>577</v>
      </c>
      <c r="F224" s="157" t="s">
        <v>578</v>
      </c>
      <c r="G224" s="158" t="s">
        <v>140</v>
      </c>
      <c r="H224" s="159">
        <v>228.935</v>
      </c>
      <c r="I224" s="160">
        <v>66.599999999999994</v>
      </c>
      <c r="J224" s="160">
        <f>ROUND(I224*H224,2)</f>
        <v>15247.07</v>
      </c>
      <c r="K224" s="157" t="s">
        <v>131</v>
      </c>
      <c r="L224" s="30"/>
      <c r="M224" s="161" t="s">
        <v>3</v>
      </c>
      <c r="N224" s="162" t="s">
        <v>40</v>
      </c>
      <c r="O224" s="163">
        <v>0.14599999999999999</v>
      </c>
      <c r="P224" s="163">
        <f>O224*H224</f>
        <v>33.424509999999998</v>
      </c>
      <c r="Q224" s="163">
        <v>0</v>
      </c>
      <c r="R224" s="163">
        <f>Q224*H224</f>
        <v>0</v>
      </c>
      <c r="S224" s="163">
        <v>0.0017700000000000001</v>
      </c>
      <c r="T224" s="164">
        <f>S224*H224</f>
        <v>0.40521495000000002</v>
      </c>
      <c r="U224" s="29"/>
      <c r="V224" s="29"/>
      <c r="W224" s="29"/>
      <c r="X224" s="29"/>
      <c r="Y224" s="29"/>
      <c r="Z224" s="29"/>
      <c r="AA224" s="29"/>
      <c r="AB224" s="29"/>
      <c r="AC224" s="29"/>
      <c r="AD224" s="29"/>
      <c r="AE224" s="29"/>
      <c r="AR224" s="165" t="s">
        <v>190</v>
      </c>
      <c r="AT224" s="165" t="s">
        <v>127</v>
      </c>
      <c r="AU224" s="165" t="s">
        <v>126</v>
      </c>
      <c r="AY224" s="16" t="s">
        <v>121</v>
      </c>
      <c r="BE224" s="166">
        <f>IF(N224="základní",J224,0)</f>
        <v>0</v>
      </c>
      <c r="BF224" s="166">
        <f>IF(N224="snížená",J224,0)</f>
        <v>15247.07</v>
      </c>
      <c r="BG224" s="166">
        <f>IF(N224="zákl. přenesená",J224,0)</f>
        <v>0</v>
      </c>
      <c r="BH224" s="166">
        <f>IF(N224="sníž. přenesená",J224,0)</f>
        <v>0</v>
      </c>
      <c r="BI224" s="166">
        <f>IF(N224="nulová",J224,0)</f>
        <v>0</v>
      </c>
      <c r="BJ224" s="16" t="s">
        <v>126</v>
      </c>
      <c r="BK224" s="166">
        <f>ROUND(I224*H224,2)</f>
        <v>15247.07</v>
      </c>
      <c r="BL224" s="16" t="s">
        <v>190</v>
      </c>
      <c r="BM224" s="165" t="s">
        <v>579</v>
      </c>
    </row>
    <row r="225" s="2" customFormat="1">
      <c r="A225" s="29"/>
      <c r="B225" s="154"/>
      <c r="C225" s="155" t="s">
        <v>580</v>
      </c>
      <c r="D225" s="155" t="s">
        <v>127</v>
      </c>
      <c r="E225" s="156" t="s">
        <v>581</v>
      </c>
      <c r="F225" s="157" t="s">
        <v>582</v>
      </c>
      <c r="G225" s="158" t="s">
        <v>140</v>
      </c>
      <c r="H225" s="159">
        <v>70</v>
      </c>
      <c r="I225" s="160">
        <v>88.900000000000006</v>
      </c>
      <c r="J225" s="160">
        <f>ROUND(I225*H225,2)</f>
        <v>6223</v>
      </c>
      <c r="K225" s="157" t="s">
        <v>131</v>
      </c>
      <c r="L225" s="30"/>
      <c r="M225" s="161" t="s">
        <v>3</v>
      </c>
      <c r="N225" s="162" t="s">
        <v>40</v>
      </c>
      <c r="O225" s="163">
        <v>0.19500000000000001</v>
      </c>
      <c r="P225" s="163">
        <f>O225*H225</f>
        <v>13.65</v>
      </c>
      <c r="Q225" s="163">
        <v>0</v>
      </c>
      <c r="R225" s="163">
        <f>Q225*H225</f>
        <v>0</v>
      </c>
      <c r="S225" s="163">
        <v>0.00167</v>
      </c>
      <c r="T225" s="164">
        <f>S225*H225</f>
        <v>0.1169</v>
      </c>
      <c r="U225" s="29"/>
      <c r="V225" s="29"/>
      <c r="W225" s="29"/>
      <c r="X225" s="29"/>
      <c r="Y225" s="29"/>
      <c r="Z225" s="29"/>
      <c r="AA225" s="29"/>
      <c r="AB225" s="29"/>
      <c r="AC225" s="29"/>
      <c r="AD225" s="29"/>
      <c r="AE225" s="29"/>
      <c r="AR225" s="165" t="s">
        <v>190</v>
      </c>
      <c r="AT225" s="165" t="s">
        <v>127</v>
      </c>
      <c r="AU225" s="165" t="s">
        <v>126</v>
      </c>
      <c r="AY225" s="16" t="s">
        <v>121</v>
      </c>
      <c r="BE225" s="166">
        <f>IF(N225="základní",J225,0)</f>
        <v>0</v>
      </c>
      <c r="BF225" s="166">
        <f>IF(N225="snížená",J225,0)</f>
        <v>6223</v>
      </c>
      <c r="BG225" s="166">
        <f>IF(N225="zákl. přenesená",J225,0)</f>
        <v>0</v>
      </c>
      <c r="BH225" s="166">
        <f>IF(N225="sníž. přenesená",J225,0)</f>
        <v>0</v>
      </c>
      <c r="BI225" s="166">
        <f>IF(N225="nulová",J225,0)</f>
        <v>0</v>
      </c>
      <c r="BJ225" s="16" t="s">
        <v>126</v>
      </c>
      <c r="BK225" s="166">
        <f>ROUND(I225*H225,2)</f>
        <v>6223</v>
      </c>
      <c r="BL225" s="16" t="s">
        <v>190</v>
      </c>
      <c r="BM225" s="165" t="s">
        <v>583</v>
      </c>
    </row>
    <row r="226" s="2" customFormat="1">
      <c r="A226" s="29"/>
      <c r="B226" s="154"/>
      <c r="C226" s="155" t="s">
        <v>584</v>
      </c>
      <c r="D226" s="155" t="s">
        <v>127</v>
      </c>
      <c r="E226" s="156" t="s">
        <v>585</v>
      </c>
      <c r="F226" s="157" t="s">
        <v>586</v>
      </c>
      <c r="G226" s="158" t="s">
        <v>140</v>
      </c>
      <c r="H226" s="159">
        <v>23</v>
      </c>
      <c r="I226" s="160">
        <v>117</v>
      </c>
      <c r="J226" s="160">
        <f>ROUND(I226*H226,2)</f>
        <v>2691</v>
      </c>
      <c r="K226" s="157" t="s">
        <v>131</v>
      </c>
      <c r="L226" s="30"/>
      <c r="M226" s="161" t="s">
        <v>3</v>
      </c>
      <c r="N226" s="162" t="s">
        <v>40</v>
      </c>
      <c r="O226" s="163">
        <v>0.25600000000000001</v>
      </c>
      <c r="P226" s="163">
        <f>O226*H226</f>
        <v>5.8879999999999999</v>
      </c>
      <c r="Q226" s="163">
        <v>0</v>
      </c>
      <c r="R226" s="163">
        <f>Q226*H226</f>
        <v>0</v>
      </c>
      <c r="S226" s="163">
        <v>0.0022300000000000002</v>
      </c>
      <c r="T226" s="164">
        <f>S226*H226</f>
        <v>0.051290000000000002</v>
      </c>
      <c r="U226" s="29"/>
      <c r="V226" s="29"/>
      <c r="W226" s="29"/>
      <c r="X226" s="29"/>
      <c r="Y226" s="29"/>
      <c r="Z226" s="29"/>
      <c r="AA226" s="29"/>
      <c r="AB226" s="29"/>
      <c r="AC226" s="29"/>
      <c r="AD226" s="29"/>
      <c r="AE226" s="29"/>
      <c r="AR226" s="165" t="s">
        <v>190</v>
      </c>
      <c r="AT226" s="165" t="s">
        <v>127</v>
      </c>
      <c r="AU226" s="165" t="s">
        <v>126</v>
      </c>
      <c r="AY226" s="16" t="s">
        <v>121</v>
      </c>
      <c r="BE226" s="166">
        <f>IF(N226="základní",J226,0)</f>
        <v>0</v>
      </c>
      <c r="BF226" s="166">
        <f>IF(N226="snížená",J226,0)</f>
        <v>2691</v>
      </c>
      <c r="BG226" s="166">
        <f>IF(N226="zákl. přenesená",J226,0)</f>
        <v>0</v>
      </c>
      <c r="BH226" s="166">
        <f>IF(N226="sníž. přenesená",J226,0)</f>
        <v>0</v>
      </c>
      <c r="BI226" s="166">
        <f>IF(N226="nulová",J226,0)</f>
        <v>0</v>
      </c>
      <c r="BJ226" s="16" t="s">
        <v>126</v>
      </c>
      <c r="BK226" s="166">
        <f>ROUND(I226*H226,2)</f>
        <v>2691</v>
      </c>
      <c r="BL226" s="16" t="s">
        <v>190</v>
      </c>
      <c r="BM226" s="165" t="s">
        <v>587</v>
      </c>
    </row>
    <row r="227" s="2" customFormat="1" ht="21.75" customHeight="1">
      <c r="A227" s="29"/>
      <c r="B227" s="154"/>
      <c r="C227" s="155" t="s">
        <v>588</v>
      </c>
      <c r="D227" s="155" t="s">
        <v>127</v>
      </c>
      <c r="E227" s="156" t="s">
        <v>589</v>
      </c>
      <c r="F227" s="157" t="s">
        <v>590</v>
      </c>
      <c r="G227" s="158" t="s">
        <v>140</v>
      </c>
      <c r="H227" s="159">
        <v>233.535</v>
      </c>
      <c r="I227" s="160">
        <v>81.599999999999994</v>
      </c>
      <c r="J227" s="160">
        <f>ROUND(I227*H227,2)</f>
        <v>19056.459999999999</v>
      </c>
      <c r="K227" s="157" t="s">
        <v>131</v>
      </c>
      <c r="L227" s="30"/>
      <c r="M227" s="161" t="s">
        <v>3</v>
      </c>
      <c r="N227" s="162" t="s">
        <v>40</v>
      </c>
      <c r="O227" s="163">
        <v>0.17899999999999999</v>
      </c>
      <c r="P227" s="163">
        <f>O227*H227</f>
        <v>41.802765000000001</v>
      </c>
      <c r="Q227" s="163">
        <v>0</v>
      </c>
      <c r="R227" s="163">
        <f>Q227*H227</f>
        <v>0</v>
      </c>
      <c r="S227" s="163">
        <v>0.00175</v>
      </c>
      <c r="T227" s="164">
        <f>S227*H227</f>
        <v>0.40868625000000003</v>
      </c>
      <c r="U227" s="29"/>
      <c r="V227" s="29"/>
      <c r="W227" s="29"/>
      <c r="X227" s="29"/>
      <c r="Y227" s="29"/>
      <c r="Z227" s="29"/>
      <c r="AA227" s="29"/>
      <c r="AB227" s="29"/>
      <c r="AC227" s="29"/>
      <c r="AD227" s="29"/>
      <c r="AE227" s="29"/>
      <c r="AR227" s="165" t="s">
        <v>190</v>
      </c>
      <c r="AT227" s="165" t="s">
        <v>127</v>
      </c>
      <c r="AU227" s="165" t="s">
        <v>126</v>
      </c>
      <c r="AY227" s="16" t="s">
        <v>121</v>
      </c>
      <c r="BE227" s="166">
        <f>IF(N227="základní",J227,0)</f>
        <v>0</v>
      </c>
      <c r="BF227" s="166">
        <f>IF(N227="snížená",J227,0)</f>
        <v>19056.459999999999</v>
      </c>
      <c r="BG227" s="166">
        <f>IF(N227="zákl. přenesená",J227,0)</f>
        <v>0</v>
      </c>
      <c r="BH227" s="166">
        <f>IF(N227="sníž. přenesená",J227,0)</f>
        <v>0</v>
      </c>
      <c r="BI227" s="166">
        <f>IF(N227="nulová",J227,0)</f>
        <v>0</v>
      </c>
      <c r="BJ227" s="16" t="s">
        <v>126</v>
      </c>
      <c r="BK227" s="166">
        <f>ROUND(I227*H227,2)</f>
        <v>19056.459999999999</v>
      </c>
      <c r="BL227" s="16" t="s">
        <v>190</v>
      </c>
      <c r="BM227" s="165" t="s">
        <v>591</v>
      </c>
    </row>
    <row r="228" s="2" customFormat="1">
      <c r="A228" s="29"/>
      <c r="B228" s="154"/>
      <c r="C228" s="155" t="s">
        <v>592</v>
      </c>
      <c r="D228" s="155" t="s">
        <v>127</v>
      </c>
      <c r="E228" s="156" t="s">
        <v>593</v>
      </c>
      <c r="F228" s="157" t="s">
        <v>594</v>
      </c>
      <c r="G228" s="158" t="s">
        <v>130</v>
      </c>
      <c r="H228" s="159">
        <v>10</v>
      </c>
      <c r="I228" s="160">
        <v>264</v>
      </c>
      <c r="J228" s="160">
        <f>ROUND(I228*H228,2)</f>
        <v>2640</v>
      </c>
      <c r="K228" s="157" t="s">
        <v>131</v>
      </c>
      <c r="L228" s="30"/>
      <c r="M228" s="161" t="s">
        <v>3</v>
      </c>
      <c r="N228" s="162" t="s">
        <v>40</v>
      </c>
      <c r="O228" s="163">
        <v>0.57999999999999996</v>
      </c>
      <c r="P228" s="163">
        <f>O228*H228</f>
        <v>5.7999999999999998</v>
      </c>
      <c r="Q228" s="163">
        <v>0</v>
      </c>
      <c r="R228" s="163">
        <f>Q228*H228</f>
        <v>0</v>
      </c>
      <c r="S228" s="163">
        <v>0.0058399999999999997</v>
      </c>
      <c r="T228" s="164">
        <f>S228*H228</f>
        <v>0.058399999999999994</v>
      </c>
      <c r="U228" s="29"/>
      <c r="V228" s="29"/>
      <c r="W228" s="29"/>
      <c r="X228" s="29"/>
      <c r="Y228" s="29"/>
      <c r="Z228" s="29"/>
      <c r="AA228" s="29"/>
      <c r="AB228" s="29"/>
      <c r="AC228" s="29"/>
      <c r="AD228" s="29"/>
      <c r="AE228" s="29"/>
      <c r="AR228" s="165" t="s">
        <v>190</v>
      </c>
      <c r="AT228" s="165" t="s">
        <v>127</v>
      </c>
      <c r="AU228" s="165" t="s">
        <v>126</v>
      </c>
      <c r="AY228" s="16" t="s">
        <v>121</v>
      </c>
      <c r="BE228" s="166">
        <f>IF(N228="základní",J228,0)</f>
        <v>0</v>
      </c>
      <c r="BF228" s="166">
        <f>IF(N228="snížená",J228,0)</f>
        <v>2640</v>
      </c>
      <c r="BG228" s="166">
        <f>IF(N228="zákl. přenesená",J228,0)</f>
        <v>0</v>
      </c>
      <c r="BH228" s="166">
        <f>IF(N228="sníž. přenesená",J228,0)</f>
        <v>0</v>
      </c>
      <c r="BI228" s="166">
        <f>IF(N228="nulová",J228,0)</f>
        <v>0</v>
      </c>
      <c r="BJ228" s="16" t="s">
        <v>126</v>
      </c>
      <c r="BK228" s="166">
        <f>ROUND(I228*H228,2)</f>
        <v>2640</v>
      </c>
      <c r="BL228" s="16" t="s">
        <v>190</v>
      </c>
      <c r="BM228" s="165" t="s">
        <v>595</v>
      </c>
    </row>
    <row r="229" s="2" customFormat="1">
      <c r="A229" s="29"/>
      <c r="B229" s="154"/>
      <c r="C229" s="155" t="s">
        <v>596</v>
      </c>
      <c r="D229" s="155" t="s">
        <v>127</v>
      </c>
      <c r="E229" s="156" t="s">
        <v>597</v>
      </c>
      <c r="F229" s="157" t="s">
        <v>598</v>
      </c>
      <c r="G229" s="158" t="s">
        <v>140</v>
      </c>
      <c r="H229" s="159">
        <v>221.59999999999999</v>
      </c>
      <c r="I229" s="160">
        <v>86.200000000000003</v>
      </c>
      <c r="J229" s="160">
        <f>ROUND(I229*H229,2)</f>
        <v>19101.919999999998</v>
      </c>
      <c r="K229" s="157" t="s">
        <v>131</v>
      </c>
      <c r="L229" s="30"/>
      <c r="M229" s="161" t="s">
        <v>3</v>
      </c>
      <c r="N229" s="162" t="s">
        <v>40</v>
      </c>
      <c r="O229" s="163">
        <v>0.189</v>
      </c>
      <c r="P229" s="163">
        <f>O229*H229</f>
        <v>41.882399999999997</v>
      </c>
      <c r="Q229" s="163">
        <v>0</v>
      </c>
      <c r="R229" s="163">
        <f>Q229*H229</f>
        <v>0</v>
      </c>
      <c r="S229" s="163">
        <v>0.0025999999999999999</v>
      </c>
      <c r="T229" s="164">
        <f>S229*H229</f>
        <v>0.57616000000000001</v>
      </c>
      <c r="U229" s="29"/>
      <c r="V229" s="29"/>
      <c r="W229" s="29"/>
      <c r="X229" s="29"/>
      <c r="Y229" s="29"/>
      <c r="Z229" s="29"/>
      <c r="AA229" s="29"/>
      <c r="AB229" s="29"/>
      <c r="AC229" s="29"/>
      <c r="AD229" s="29"/>
      <c r="AE229" s="29"/>
      <c r="AR229" s="165" t="s">
        <v>190</v>
      </c>
      <c r="AT229" s="165" t="s">
        <v>127</v>
      </c>
      <c r="AU229" s="165" t="s">
        <v>126</v>
      </c>
      <c r="AY229" s="16" t="s">
        <v>121</v>
      </c>
      <c r="BE229" s="166">
        <f>IF(N229="základní",J229,0)</f>
        <v>0</v>
      </c>
      <c r="BF229" s="166">
        <f>IF(N229="snížená",J229,0)</f>
        <v>19101.919999999998</v>
      </c>
      <c r="BG229" s="166">
        <f>IF(N229="zákl. přenesená",J229,0)</f>
        <v>0</v>
      </c>
      <c r="BH229" s="166">
        <f>IF(N229="sníž. přenesená",J229,0)</f>
        <v>0</v>
      </c>
      <c r="BI229" s="166">
        <f>IF(N229="nulová",J229,0)</f>
        <v>0</v>
      </c>
      <c r="BJ229" s="16" t="s">
        <v>126</v>
      </c>
      <c r="BK229" s="166">
        <f>ROUND(I229*H229,2)</f>
        <v>19101.919999999998</v>
      </c>
      <c r="BL229" s="16" t="s">
        <v>190</v>
      </c>
      <c r="BM229" s="165" t="s">
        <v>599</v>
      </c>
    </row>
    <row r="230" s="2" customFormat="1" ht="16.5" customHeight="1">
      <c r="A230" s="29"/>
      <c r="B230" s="154"/>
      <c r="C230" s="155" t="s">
        <v>600</v>
      </c>
      <c r="D230" s="155" t="s">
        <v>127</v>
      </c>
      <c r="E230" s="156" t="s">
        <v>601</v>
      </c>
      <c r="F230" s="157" t="s">
        <v>602</v>
      </c>
      <c r="G230" s="158" t="s">
        <v>140</v>
      </c>
      <c r="H230" s="159">
        <v>230</v>
      </c>
      <c r="I230" s="160">
        <v>67</v>
      </c>
      <c r="J230" s="160">
        <f>ROUND(I230*H230,2)</f>
        <v>15410</v>
      </c>
      <c r="K230" s="157" t="s">
        <v>131</v>
      </c>
      <c r="L230" s="30"/>
      <c r="M230" s="161" t="s">
        <v>3</v>
      </c>
      <c r="N230" s="162" t="s">
        <v>40</v>
      </c>
      <c r="O230" s="163">
        <v>0.14699999999999999</v>
      </c>
      <c r="P230" s="163">
        <f>O230*H230</f>
        <v>33.809999999999995</v>
      </c>
      <c r="Q230" s="163">
        <v>0</v>
      </c>
      <c r="R230" s="163">
        <f>Q230*H230</f>
        <v>0</v>
      </c>
      <c r="S230" s="163">
        <v>0.0039399999999999999</v>
      </c>
      <c r="T230" s="164">
        <f>S230*H230</f>
        <v>0.90620000000000001</v>
      </c>
      <c r="U230" s="29"/>
      <c r="V230" s="29"/>
      <c r="W230" s="29"/>
      <c r="X230" s="29"/>
      <c r="Y230" s="29"/>
      <c r="Z230" s="29"/>
      <c r="AA230" s="29"/>
      <c r="AB230" s="29"/>
      <c r="AC230" s="29"/>
      <c r="AD230" s="29"/>
      <c r="AE230" s="29"/>
      <c r="AR230" s="165" t="s">
        <v>190</v>
      </c>
      <c r="AT230" s="165" t="s">
        <v>127</v>
      </c>
      <c r="AU230" s="165" t="s">
        <v>126</v>
      </c>
      <c r="AY230" s="16" t="s">
        <v>121</v>
      </c>
      <c r="BE230" s="166">
        <f>IF(N230="základní",J230,0)</f>
        <v>0</v>
      </c>
      <c r="BF230" s="166">
        <f>IF(N230="snížená",J230,0)</f>
        <v>15410</v>
      </c>
      <c r="BG230" s="166">
        <f>IF(N230="zákl. přenesená",J230,0)</f>
        <v>0</v>
      </c>
      <c r="BH230" s="166">
        <f>IF(N230="sníž. přenesená",J230,0)</f>
        <v>0</v>
      </c>
      <c r="BI230" s="166">
        <f>IF(N230="nulová",J230,0)</f>
        <v>0</v>
      </c>
      <c r="BJ230" s="16" t="s">
        <v>126</v>
      </c>
      <c r="BK230" s="166">
        <f>ROUND(I230*H230,2)</f>
        <v>15410</v>
      </c>
      <c r="BL230" s="16" t="s">
        <v>190</v>
      </c>
      <c r="BM230" s="165" t="s">
        <v>603</v>
      </c>
    </row>
    <row r="231" s="2" customFormat="1">
      <c r="A231" s="29"/>
      <c r="B231" s="154"/>
      <c r="C231" s="155" t="s">
        <v>604</v>
      </c>
      <c r="D231" s="155" t="s">
        <v>127</v>
      </c>
      <c r="E231" s="156" t="s">
        <v>605</v>
      </c>
      <c r="F231" s="157" t="s">
        <v>606</v>
      </c>
      <c r="G231" s="158" t="s">
        <v>130</v>
      </c>
      <c r="H231" s="159">
        <v>383.60700000000003</v>
      </c>
      <c r="I231" s="160">
        <v>1360</v>
      </c>
      <c r="J231" s="160">
        <f>ROUND(I231*H231,2)</f>
        <v>521705.52000000002</v>
      </c>
      <c r="K231" s="157" t="s">
        <v>131</v>
      </c>
      <c r="L231" s="30"/>
      <c r="M231" s="161" t="s">
        <v>3</v>
      </c>
      <c r="N231" s="162" t="s">
        <v>40</v>
      </c>
      <c r="O231" s="163">
        <v>0.95899999999999996</v>
      </c>
      <c r="P231" s="163">
        <f>O231*H231</f>
        <v>367.87911300000002</v>
      </c>
      <c r="Q231" s="163">
        <v>0.0066100000000000004</v>
      </c>
      <c r="R231" s="163">
        <f>Q231*H231</f>
        <v>2.5356422700000003</v>
      </c>
      <c r="S231" s="163">
        <v>0</v>
      </c>
      <c r="T231" s="164">
        <f>S231*H231</f>
        <v>0</v>
      </c>
      <c r="U231" s="29"/>
      <c r="V231" s="29"/>
      <c r="W231" s="29"/>
      <c r="X231" s="29"/>
      <c r="Y231" s="29"/>
      <c r="Z231" s="29"/>
      <c r="AA231" s="29"/>
      <c r="AB231" s="29"/>
      <c r="AC231" s="29"/>
      <c r="AD231" s="29"/>
      <c r="AE231" s="29"/>
      <c r="AR231" s="165" t="s">
        <v>190</v>
      </c>
      <c r="AT231" s="165" t="s">
        <v>127</v>
      </c>
      <c r="AU231" s="165" t="s">
        <v>126</v>
      </c>
      <c r="AY231" s="16" t="s">
        <v>121</v>
      </c>
      <c r="BE231" s="166">
        <f>IF(N231="základní",J231,0)</f>
        <v>0</v>
      </c>
      <c r="BF231" s="166">
        <f>IF(N231="snížená",J231,0)</f>
        <v>521705.52000000002</v>
      </c>
      <c r="BG231" s="166">
        <f>IF(N231="zákl. přenesená",J231,0)</f>
        <v>0</v>
      </c>
      <c r="BH231" s="166">
        <f>IF(N231="sníž. přenesená",J231,0)</f>
        <v>0</v>
      </c>
      <c r="BI231" s="166">
        <f>IF(N231="nulová",J231,0)</f>
        <v>0</v>
      </c>
      <c r="BJ231" s="16" t="s">
        <v>126</v>
      </c>
      <c r="BK231" s="166">
        <f>ROUND(I231*H231,2)</f>
        <v>521705.52000000002</v>
      </c>
      <c r="BL231" s="16" t="s">
        <v>190</v>
      </c>
      <c r="BM231" s="165" t="s">
        <v>607</v>
      </c>
    </row>
    <row r="232" s="2" customFormat="1" ht="33" customHeight="1">
      <c r="A232" s="29"/>
      <c r="B232" s="154"/>
      <c r="C232" s="155" t="s">
        <v>608</v>
      </c>
      <c r="D232" s="155" t="s">
        <v>127</v>
      </c>
      <c r="E232" s="156" t="s">
        <v>609</v>
      </c>
      <c r="F232" s="157" t="s">
        <v>610</v>
      </c>
      <c r="G232" s="158" t="s">
        <v>140</v>
      </c>
      <c r="H232" s="159">
        <v>92.400000000000006</v>
      </c>
      <c r="I232" s="160">
        <v>284</v>
      </c>
      <c r="J232" s="160">
        <f>ROUND(I232*H232,2)</f>
        <v>26241.599999999999</v>
      </c>
      <c r="K232" s="157" t="s">
        <v>131</v>
      </c>
      <c r="L232" s="30"/>
      <c r="M232" s="161" t="s">
        <v>3</v>
      </c>
      <c r="N232" s="162" t="s">
        <v>40</v>
      </c>
      <c r="O232" s="163">
        <v>0.28299999999999997</v>
      </c>
      <c r="P232" s="163">
        <f>O232*H232</f>
        <v>26.1492</v>
      </c>
      <c r="Q232" s="163">
        <v>0.0021800000000000001</v>
      </c>
      <c r="R232" s="163">
        <f>Q232*H232</f>
        <v>0.20143200000000003</v>
      </c>
      <c r="S232" s="163">
        <v>0</v>
      </c>
      <c r="T232" s="164">
        <f>S232*H232</f>
        <v>0</v>
      </c>
      <c r="U232" s="29"/>
      <c r="V232" s="29"/>
      <c r="W232" s="29"/>
      <c r="X232" s="29"/>
      <c r="Y232" s="29"/>
      <c r="Z232" s="29"/>
      <c r="AA232" s="29"/>
      <c r="AB232" s="29"/>
      <c r="AC232" s="29"/>
      <c r="AD232" s="29"/>
      <c r="AE232" s="29"/>
      <c r="AR232" s="165" t="s">
        <v>190</v>
      </c>
      <c r="AT232" s="165" t="s">
        <v>127</v>
      </c>
      <c r="AU232" s="165" t="s">
        <v>126</v>
      </c>
      <c r="AY232" s="16" t="s">
        <v>121</v>
      </c>
      <c r="BE232" s="166">
        <f>IF(N232="základní",J232,0)</f>
        <v>0</v>
      </c>
      <c r="BF232" s="166">
        <f>IF(N232="snížená",J232,0)</f>
        <v>26241.599999999999</v>
      </c>
      <c r="BG232" s="166">
        <f>IF(N232="zákl. přenesená",J232,0)</f>
        <v>0</v>
      </c>
      <c r="BH232" s="166">
        <f>IF(N232="sníž. přenesená",J232,0)</f>
        <v>0</v>
      </c>
      <c r="BI232" s="166">
        <f>IF(N232="nulová",J232,0)</f>
        <v>0</v>
      </c>
      <c r="BJ232" s="16" t="s">
        <v>126</v>
      </c>
      <c r="BK232" s="166">
        <f>ROUND(I232*H232,2)</f>
        <v>26241.599999999999</v>
      </c>
      <c r="BL232" s="16" t="s">
        <v>190</v>
      </c>
      <c r="BM232" s="165" t="s">
        <v>611</v>
      </c>
    </row>
    <row r="233" s="2" customFormat="1">
      <c r="A233" s="29"/>
      <c r="B233" s="154"/>
      <c r="C233" s="155" t="s">
        <v>612</v>
      </c>
      <c r="D233" s="155" t="s">
        <v>127</v>
      </c>
      <c r="E233" s="156" t="s">
        <v>613</v>
      </c>
      <c r="F233" s="157" t="s">
        <v>614</v>
      </c>
      <c r="G233" s="158" t="s">
        <v>140</v>
      </c>
      <c r="H233" s="159">
        <v>137.59999999999999</v>
      </c>
      <c r="I233" s="160">
        <v>267</v>
      </c>
      <c r="J233" s="160">
        <f>ROUND(I233*H233,2)</f>
        <v>36739.199999999997</v>
      </c>
      <c r="K233" s="157" t="s">
        <v>131</v>
      </c>
      <c r="L233" s="30"/>
      <c r="M233" s="161" t="s">
        <v>3</v>
      </c>
      <c r="N233" s="162" t="s">
        <v>40</v>
      </c>
      <c r="O233" s="163">
        <v>0.22800000000000001</v>
      </c>
      <c r="P233" s="163">
        <f>O233*H233</f>
        <v>31.372800000000002</v>
      </c>
      <c r="Q233" s="163">
        <v>0.0022799999999999999</v>
      </c>
      <c r="R233" s="163">
        <f>Q233*H233</f>
        <v>0.31372799999999995</v>
      </c>
      <c r="S233" s="163">
        <v>0</v>
      </c>
      <c r="T233" s="164">
        <f>S233*H233</f>
        <v>0</v>
      </c>
      <c r="U233" s="29"/>
      <c r="V233" s="29"/>
      <c r="W233" s="29"/>
      <c r="X233" s="29"/>
      <c r="Y233" s="29"/>
      <c r="Z233" s="29"/>
      <c r="AA233" s="29"/>
      <c r="AB233" s="29"/>
      <c r="AC233" s="29"/>
      <c r="AD233" s="29"/>
      <c r="AE233" s="29"/>
      <c r="AR233" s="165" t="s">
        <v>190</v>
      </c>
      <c r="AT233" s="165" t="s">
        <v>127</v>
      </c>
      <c r="AU233" s="165" t="s">
        <v>126</v>
      </c>
      <c r="AY233" s="16" t="s">
        <v>121</v>
      </c>
      <c r="BE233" s="166">
        <f>IF(N233="základní",J233,0)</f>
        <v>0</v>
      </c>
      <c r="BF233" s="166">
        <f>IF(N233="snížená",J233,0)</f>
        <v>36739.199999999997</v>
      </c>
      <c r="BG233" s="166">
        <f>IF(N233="zákl. přenesená",J233,0)</f>
        <v>0</v>
      </c>
      <c r="BH233" s="166">
        <f>IF(N233="sníž. přenesená",J233,0)</f>
        <v>0</v>
      </c>
      <c r="BI233" s="166">
        <f>IF(N233="nulová",J233,0)</f>
        <v>0</v>
      </c>
      <c r="BJ233" s="16" t="s">
        <v>126</v>
      </c>
      <c r="BK233" s="166">
        <f>ROUND(I233*H233,2)</f>
        <v>36739.199999999997</v>
      </c>
      <c r="BL233" s="16" t="s">
        <v>190</v>
      </c>
      <c r="BM233" s="165" t="s">
        <v>615</v>
      </c>
    </row>
    <row r="234" s="2" customFormat="1" ht="44.25" customHeight="1">
      <c r="A234" s="29"/>
      <c r="B234" s="154"/>
      <c r="C234" s="155" t="s">
        <v>616</v>
      </c>
      <c r="D234" s="155" t="s">
        <v>127</v>
      </c>
      <c r="E234" s="156" t="s">
        <v>617</v>
      </c>
      <c r="F234" s="157" t="s">
        <v>618</v>
      </c>
      <c r="G234" s="158" t="s">
        <v>140</v>
      </c>
      <c r="H234" s="159">
        <v>233.535</v>
      </c>
      <c r="I234" s="160">
        <v>304</v>
      </c>
      <c r="J234" s="160">
        <f>ROUND(I234*H234,2)</f>
        <v>70994.639999999999</v>
      </c>
      <c r="K234" s="157" t="s">
        <v>131</v>
      </c>
      <c r="L234" s="30"/>
      <c r="M234" s="161" t="s">
        <v>3</v>
      </c>
      <c r="N234" s="162" t="s">
        <v>40</v>
      </c>
      <c r="O234" s="163">
        <v>0.248</v>
      </c>
      <c r="P234" s="163">
        <f>O234*H234</f>
        <v>57.916679999999999</v>
      </c>
      <c r="Q234" s="163">
        <v>0.0035000000000000001</v>
      </c>
      <c r="R234" s="163">
        <f>Q234*H234</f>
        <v>0.81737250000000006</v>
      </c>
      <c r="S234" s="163">
        <v>0</v>
      </c>
      <c r="T234" s="164">
        <f>S234*H234</f>
        <v>0</v>
      </c>
      <c r="U234" s="29"/>
      <c r="V234" s="29"/>
      <c r="W234" s="29"/>
      <c r="X234" s="29"/>
      <c r="Y234" s="29"/>
      <c r="Z234" s="29"/>
      <c r="AA234" s="29"/>
      <c r="AB234" s="29"/>
      <c r="AC234" s="29"/>
      <c r="AD234" s="29"/>
      <c r="AE234" s="29"/>
      <c r="AR234" s="165" t="s">
        <v>190</v>
      </c>
      <c r="AT234" s="165" t="s">
        <v>127</v>
      </c>
      <c r="AU234" s="165" t="s">
        <v>126</v>
      </c>
      <c r="AY234" s="16" t="s">
        <v>121</v>
      </c>
      <c r="BE234" s="166">
        <f>IF(N234="základní",J234,0)</f>
        <v>0</v>
      </c>
      <c r="BF234" s="166">
        <f>IF(N234="snížená",J234,0)</f>
        <v>70994.639999999999</v>
      </c>
      <c r="BG234" s="166">
        <f>IF(N234="zákl. přenesená",J234,0)</f>
        <v>0</v>
      </c>
      <c r="BH234" s="166">
        <f>IF(N234="sníž. přenesená",J234,0)</f>
        <v>0</v>
      </c>
      <c r="BI234" s="166">
        <f>IF(N234="nulová",J234,0)</f>
        <v>0</v>
      </c>
      <c r="BJ234" s="16" t="s">
        <v>126</v>
      </c>
      <c r="BK234" s="166">
        <f>ROUND(I234*H234,2)</f>
        <v>70994.639999999999</v>
      </c>
      <c r="BL234" s="16" t="s">
        <v>190</v>
      </c>
      <c r="BM234" s="165" t="s">
        <v>619</v>
      </c>
    </row>
    <row r="235" s="2" customFormat="1">
      <c r="A235" s="29"/>
      <c r="B235" s="154"/>
      <c r="C235" s="155" t="s">
        <v>620</v>
      </c>
      <c r="D235" s="155" t="s">
        <v>127</v>
      </c>
      <c r="E235" s="156" t="s">
        <v>621</v>
      </c>
      <c r="F235" s="157" t="s">
        <v>622</v>
      </c>
      <c r="G235" s="158" t="s">
        <v>130</v>
      </c>
      <c r="H235" s="159">
        <v>10</v>
      </c>
      <c r="I235" s="160">
        <v>1470</v>
      </c>
      <c r="J235" s="160">
        <f>ROUND(I235*H235,2)</f>
        <v>14700</v>
      </c>
      <c r="K235" s="157" t="s">
        <v>131</v>
      </c>
      <c r="L235" s="30"/>
      <c r="M235" s="161" t="s">
        <v>3</v>
      </c>
      <c r="N235" s="162" t="s">
        <v>40</v>
      </c>
      <c r="O235" s="163">
        <v>1.593</v>
      </c>
      <c r="P235" s="163">
        <f>O235*H235</f>
        <v>15.93</v>
      </c>
      <c r="Q235" s="163">
        <v>0.010789999999999999</v>
      </c>
      <c r="R235" s="163">
        <f>Q235*H235</f>
        <v>0.1079</v>
      </c>
      <c r="S235" s="163">
        <v>0</v>
      </c>
      <c r="T235" s="164">
        <f>S235*H235</f>
        <v>0</v>
      </c>
      <c r="U235" s="29"/>
      <c r="V235" s="29"/>
      <c r="W235" s="29"/>
      <c r="X235" s="29"/>
      <c r="Y235" s="29"/>
      <c r="Z235" s="29"/>
      <c r="AA235" s="29"/>
      <c r="AB235" s="29"/>
      <c r="AC235" s="29"/>
      <c r="AD235" s="29"/>
      <c r="AE235" s="29"/>
      <c r="AR235" s="165" t="s">
        <v>190</v>
      </c>
      <c r="AT235" s="165" t="s">
        <v>127</v>
      </c>
      <c r="AU235" s="165" t="s">
        <v>126</v>
      </c>
      <c r="AY235" s="16" t="s">
        <v>121</v>
      </c>
      <c r="BE235" s="166">
        <f>IF(N235="základní",J235,0)</f>
        <v>0</v>
      </c>
      <c r="BF235" s="166">
        <f>IF(N235="snížená",J235,0)</f>
        <v>14700</v>
      </c>
      <c r="BG235" s="166">
        <f>IF(N235="zákl. přenesená",J235,0)</f>
        <v>0</v>
      </c>
      <c r="BH235" s="166">
        <f>IF(N235="sníž. přenesená",J235,0)</f>
        <v>0</v>
      </c>
      <c r="BI235" s="166">
        <f>IF(N235="nulová",J235,0)</f>
        <v>0</v>
      </c>
      <c r="BJ235" s="16" t="s">
        <v>126</v>
      </c>
      <c r="BK235" s="166">
        <f>ROUND(I235*H235,2)</f>
        <v>14700</v>
      </c>
      <c r="BL235" s="16" t="s">
        <v>190</v>
      </c>
      <c r="BM235" s="165" t="s">
        <v>623</v>
      </c>
    </row>
    <row r="236" s="2" customFormat="1" ht="44.25" customHeight="1">
      <c r="A236" s="29"/>
      <c r="B236" s="154"/>
      <c r="C236" s="155" t="s">
        <v>624</v>
      </c>
      <c r="D236" s="155" t="s">
        <v>127</v>
      </c>
      <c r="E236" s="156" t="s">
        <v>625</v>
      </c>
      <c r="F236" s="157" t="s">
        <v>626</v>
      </c>
      <c r="G236" s="158" t="s">
        <v>627</v>
      </c>
      <c r="H236" s="159">
        <v>21</v>
      </c>
      <c r="I236" s="160">
        <v>538</v>
      </c>
      <c r="J236" s="160">
        <f>ROUND(I236*H236,2)</f>
        <v>11298</v>
      </c>
      <c r="K236" s="157" t="s">
        <v>131</v>
      </c>
      <c r="L236" s="30"/>
      <c r="M236" s="161" t="s">
        <v>3</v>
      </c>
      <c r="N236" s="162" t="s">
        <v>40</v>
      </c>
      <c r="O236" s="163">
        <v>0.45000000000000001</v>
      </c>
      <c r="P236" s="163">
        <f>O236*H236</f>
        <v>9.4500000000000011</v>
      </c>
      <c r="Q236" s="163">
        <v>0.00036000000000000002</v>
      </c>
      <c r="R236" s="163">
        <f>Q236*H236</f>
        <v>0.0075600000000000007</v>
      </c>
      <c r="S236" s="163">
        <v>0</v>
      </c>
      <c r="T236" s="164">
        <f>S236*H236</f>
        <v>0</v>
      </c>
      <c r="U236" s="29"/>
      <c r="V236" s="29"/>
      <c r="W236" s="29"/>
      <c r="X236" s="29"/>
      <c r="Y236" s="29"/>
      <c r="Z236" s="29"/>
      <c r="AA236" s="29"/>
      <c r="AB236" s="29"/>
      <c r="AC236" s="29"/>
      <c r="AD236" s="29"/>
      <c r="AE236" s="29"/>
      <c r="AR236" s="165" t="s">
        <v>190</v>
      </c>
      <c r="AT236" s="165" t="s">
        <v>127</v>
      </c>
      <c r="AU236" s="165" t="s">
        <v>126</v>
      </c>
      <c r="AY236" s="16" t="s">
        <v>121</v>
      </c>
      <c r="BE236" s="166">
        <f>IF(N236="základní",J236,0)</f>
        <v>0</v>
      </c>
      <c r="BF236" s="166">
        <f>IF(N236="snížená",J236,0)</f>
        <v>11298</v>
      </c>
      <c r="BG236" s="166">
        <f>IF(N236="zákl. přenesená",J236,0)</f>
        <v>0</v>
      </c>
      <c r="BH236" s="166">
        <f>IF(N236="sníž. přenesená",J236,0)</f>
        <v>0</v>
      </c>
      <c r="BI236" s="166">
        <f>IF(N236="nulová",J236,0)</f>
        <v>0</v>
      </c>
      <c r="BJ236" s="16" t="s">
        <v>126</v>
      </c>
      <c r="BK236" s="166">
        <f>ROUND(I236*H236,2)</f>
        <v>11298</v>
      </c>
      <c r="BL236" s="16" t="s">
        <v>190</v>
      </c>
      <c r="BM236" s="165" t="s">
        <v>628</v>
      </c>
    </row>
    <row r="237" s="2" customFormat="1" ht="44.25" customHeight="1">
      <c r="A237" s="29"/>
      <c r="B237" s="154"/>
      <c r="C237" s="155" t="s">
        <v>629</v>
      </c>
      <c r="D237" s="155" t="s">
        <v>127</v>
      </c>
      <c r="E237" s="156" t="s">
        <v>630</v>
      </c>
      <c r="F237" s="157" t="s">
        <v>631</v>
      </c>
      <c r="G237" s="158" t="s">
        <v>396</v>
      </c>
      <c r="H237" s="159">
        <v>12039.111000000001</v>
      </c>
      <c r="I237" s="160">
        <v>1.6799999999999999</v>
      </c>
      <c r="J237" s="160">
        <f>ROUND(I237*H237,2)</f>
        <v>20225.709999999999</v>
      </c>
      <c r="K237" s="157" t="s">
        <v>131</v>
      </c>
      <c r="L237" s="30"/>
      <c r="M237" s="161" t="s">
        <v>3</v>
      </c>
      <c r="N237" s="162" t="s">
        <v>40</v>
      </c>
      <c r="O237" s="163">
        <v>0</v>
      </c>
      <c r="P237" s="163">
        <f>O237*H237</f>
        <v>0</v>
      </c>
      <c r="Q237" s="163">
        <v>0</v>
      </c>
      <c r="R237" s="163">
        <f>Q237*H237</f>
        <v>0</v>
      </c>
      <c r="S237" s="163">
        <v>0</v>
      </c>
      <c r="T237" s="164">
        <f>S237*H237</f>
        <v>0</v>
      </c>
      <c r="U237" s="29"/>
      <c r="V237" s="29"/>
      <c r="W237" s="29"/>
      <c r="X237" s="29"/>
      <c r="Y237" s="29"/>
      <c r="Z237" s="29"/>
      <c r="AA237" s="29"/>
      <c r="AB237" s="29"/>
      <c r="AC237" s="29"/>
      <c r="AD237" s="29"/>
      <c r="AE237" s="29"/>
      <c r="AR237" s="165" t="s">
        <v>190</v>
      </c>
      <c r="AT237" s="165" t="s">
        <v>127</v>
      </c>
      <c r="AU237" s="165" t="s">
        <v>126</v>
      </c>
      <c r="AY237" s="16" t="s">
        <v>121</v>
      </c>
      <c r="BE237" s="166">
        <f>IF(N237="základní",J237,0)</f>
        <v>0</v>
      </c>
      <c r="BF237" s="166">
        <f>IF(N237="snížená",J237,0)</f>
        <v>20225.709999999999</v>
      </c>
      <c r="BG237" s="166">
        <f>IF(N237="zákl. přenesená",J237,0)</f>
        <v>0</v>
      </c>
      <c r="BH237" s="166">
        <f>IF(N237="sníž. přenesená",J237,0)</f>
        <v>0</v>
      </c>
      <c r="BI237" s="166">
        <f>IF(N237="nulová",J237,0)</f>
        <v>0</v>
      </c>
      <c r="BJ237" s="16" t="s">
        <v>126</v>
      </c>
      <c r="BK237" s="166">
        <f>ROUND(I237*H237,2)</f>
        <v>20225.709999999999</v>
      </c>
      <c r="BL237" s="16" t="s">
        <v>190</v>
      </c>
      <c r="BM237" s="165" t="s">
        <v>632</v>
      </c>
    </row>
    <row r="238" s="2" customFormat="1">
      <c r="A238" s="29"/>
      <c r="B238" s="154"/>
      <c r="C238" s="155" t="s">
        <v>633</v>
      </c>
      <c r="D238" s="155" t="s">
        <v>127</v>
      </c>
      <c r="E238" s="156" t="s">
        <v>634</v>
      </c>
      <c r="F238" s="157" t="s">
        <v>635</v>
      </c>
      <c r="G238" s="158" t="s">
        <v>140</v>
      </c>
      <c r="H238" s="159">
        <v>14</v>
      </c>
      <c r="I238" s="160">
        <v>636</v>
      </c>
      <c r="J238" s="160">
        <f>ROUND(I238*H238,2)</f>
        <v>8904</v>
      </c>
      <c r="K238" s="157" t="s">
        <v>3</v>
      </c>
      <c r="L238" s="30"/>
      <c r="M238" s="161" t="s">
        <v>3</v>
      </c>
      <c r="N238" s="162" t="s">
        <v>40</v>
      </c>
      <c r="O238" s="163">
        <v>0</v>
      </c>
      <c r="P238" s="163">
        <f>O238*H238</f>
        <v>0</v>
      </c>
      <c r="Q238" s="163">
        <v>0</v>
      </c>
      <c r="R238" s="163">
        <f>Q238*H238</f>
        <v>0</v>
      </c>
      <c r="S238" s="163">
        <v>0</v>
      </c>
      <c r="T238" s="164">
        <f>S238*H238</f>
        <v>0</v>
      </c>
      <c r="U238" s="29"/>
      <c r="V238" s="29"/>
      <c r="W238" s="29"/>
      <c r="X238" s="29"/>
      <c r="Y238" s="29"/>
      <c r="Z238" s="29"/>
      <c r="AA238" s="29"/>
      <c r="AB238" s="29"/>
      <c r="AC238" s="29"/>
      <c r="AD238" s="29"/>
      <c r="AE238" s="29"/>
      <c r="AR238" s="165" t="s">
        <v>190</v>
      </c>
      <c r="AT238" s="165" t="s">
        <v>127</v>
      </c>
      <c r="AU238" s="165" t="s">
        <v>126</v>
      </c>
      <c r="AY238" s="16" t="s">
        <v>121</v>
      </c>
      <c r="BE238" s="166">
        <f>IF(N238="základní",J238,0)</f>
        <v>0</v>
      </c>
      <c r="BF238" s="166">
        <f>IF(N238="snížená",J238,0)</f>
        <v>8904</v>
      </c>
      <c r="BG238" s="166">
        <f>IF(N238="zákl. přenesená",J238,0)</f>
        <v>0</v>
      </c>
      <c r="BH238" s="166">
        <f>IF(N238="sníž. přenesená",J238,0)</f>
        <v>0</v>
      </c>
      <c r="BI238" s="166">
        <f>IF(N238="nulová",J238,0)</f>
        <v>0</v>
      </c>
      <c r="BJ238" s="16" t="s">
        <v>126</v>
      </c>
      <c r="BK238" s="166">
        <f>ROUND(I238*H238,2)</f>
        <v>8904</v>
      </c>
      <c r="BL238" s="16" t="s">
        <v>190</v>
      </c>
      <c r="BM238" s="165" t="s">
        <v>636</v>
      </c>
    </row>
    <row r="239" s="2" customFormat="1">
      <c r="A239" s="29"/>
      <c r="B239" s="154"/>
      <c r="C239" s="155" t="s">
        <v>637</v>
      </c>
      <c r="D239" s="155" t="s">
        <v>127</v>
      </c>
      <c r="E239" s="156" t="s">
        <v>638</v>
      </c>
      <c r="F239" s="157" t="s">
        <v>639</v>
      </c>
      <c r="G239" s="158" t="s">
        <v>140</v>
      </c>
      <c r="H239" s="159">
        <v>230</v>
      </c>
      <c r="I239" s="160">
        <v>1080</v>
      </c>
      <c r="J239" s="160">
        <f>ROUND(I239*H239,2)</f>
        <v>248400</v>
      </c>
      <c r="K239" s="157" t="s">
        <v>3</v>
      </c>
      <c r="L239" s="30"/>
      <c r="M239" s="161" t="s">
        <v>3</v>
      </c>
      <c r="N239" s="162" t="s">
        <v>40</v>
      </c>
      <c r="O239" s="163">
        <v>0</v>
      </c>
      <c r="P239" s="163">
        <f>O239*H239</f>
        <v>0</v>
      </c>
      <c r="Q239" s="163">
        <v>0</v>
      </c>
      <c r="R239" s="163">
        <f>Q239*H239</f>
        <v>0</v>
      </c>
      <c r="S239" s="163">
        <v>0</v>
      </c>
      <c r="T239" s="164">
        <f>S239*H239</f>
        <v>0</v>
      </c>
      <c r="U239" s="29"/>
      <c r="V239" s="29"/>
      <c r="W239" s="29"/>
      <c r="X239" s="29"/>
      <c r="Y239" s="29"/>
      <c r="Z239" s="29"/>
      <c r="AA239" s="29"/>
      <c r="AB239" s="29"/>
      <c r="AC239" s="29"/>
      <c r="AD239" s="29"/>
      <c r="AE239" s="29"/>
      <c r="AR239" s="165" t="s">
        <v>190</v>
      </c>
      <c r="AT239" s="165" t="s">
        <v>127</v>
      </c>
      <c r="AU239" s="165" t="s">
        <v>126</v>
      </c>
      <c r="AY239" s="16" t="s">
        <v>121</v>
      </c>
      <c r="BE239" s="166">
        <f>IF(N239="základní",J239,0)</f>
        <v>0</v>
      </c>
      <c r="BF239" s="166">
        <f>IF(N239="snížená",J239,0)</f>
        <v>248400</v>
      </c>
      <c r="BG239" s="166">
        <f>IF(N239="zákl. přenesená",J239,0)</f>
        <v>0</v>
      </c>
      <c r="BH239" s="166">
        <f>IF(N239="sníž. přenesená",J239,0)</f>
        <v>0</v>
      </c>
      <c r="BI239" s="166">
        <f>IF(N239="nulová",J239,0)</f>
        <v>0</v>
      </c>
      <c r="BJ239" s="16" t="s">
        <v>126</v>
      </c>
      <c r="BK239" s="166">
        <f>ROUND(I239*H239,2)</f>
        <v>248400</v>
      </c>
      <c r="BL239" s="16" t="s">
        <v>190</v>
      </c>
      <c r="BM239" s="165" t="s">
        <v>640</v>
      </c>
    </row>
    <row r="240" s="2" customFormat="1">
      <c r="A240" s="29"/>
      <c r="B240" s="154"/>
      <c r="C240" s="155" t="s">
        <v>641</v>
      </c>
      <c r="D240" s="155" t="s">
        <v>127</v>
      </c>
      <c r="E240" s="156" t="s">
        <v>642</v>
      </c>
      <c r="F240" s="157" t="s">
        <v>643</v>
      </c>
      <c r="G240" s="158" t="s">
        <v>140</v>
      </c>
      <c r="H240" s="159">
        <v>221.59999999999999</v>
      </c>
      <c r="I240" s="160">
        <v>548</v>
      </c>
      <c r="J240" s="160">
        <f>ROUND(I240*H240,2)</f>
        <v>121436.8</v>
      </c>
      <c r="K240" s="157" t="s">
        <v>3</v>
      </c>
      <c r="L240" s="30"/>
      <c r="M240" s="161" t="s">
        <v>3</v>
      </c>
      <c r="N240" s="162" t="s">
        <v>40</v>
      </c>
      <c r="O240" s="163">
        <v>0</v>
      </c>
      <c r="P240" s="163">
        <f>O240*H240</f>
        <v>0</v>
      </c>
      <c r="Q240" s="163">
        <v>0</v>
      </c>
      <c r="R240" s="163">
        <f>Q240*H240</f>
        <v>0</v>
      </c>
      <c r="S240" s="163">
        <v>0</v>
      </c>
      <c r="T240" s="164">
        <f>S240*H240</f>
        <v>0</v>
      </c>
      <c r="U240" s="29"/>
      <c r="V240" s="29"/>
      <c r="W240" s="29"/>
      <c r="X240" s="29"/>
      <c r="Y240" s="29"/>
      <c r="Z240" s="29"/>
      <c r="AA240" s="29"/>
      <c r="AB240" s="29"/>
      <c r="AC240" s="29"/>
      <c r="AD240" s="29"/>
      <c r="AE240" s="29"/>
      <c r="AR240" s="165" t="s">
        <v>190</v>
      </c>
      <c r="AT240" s="165" t="s">
        <v>127</v>
      </c>
      <c r="AU240" s="165" t="s">
        <v>126</v>
      </c>
      <c r="AY240" s="16" t="s">
        <v>121</v>
      </c>
      <c r="BE240" s="166">
        <f>IF(N240="základní",J240,0)</f>
        <v>0</v>
      </c>
      <c r="BF240" s="166">
        <f>IF(N240="snížená",J240,0)</f>
        <v>121436.8</v>
      </c>
      <c r="BG240" s="166">
        <f>IF(N240="zákl. přenesená",J240,0)</f>
        <v>0</v>
      </c>
      <c r="BH240" s="166">
        <f>IF(N240="sníž. přenesená",J240,0)</f>
        <v>0</v>
      </c>
      <c r="BI240" s="166">
        <f>IF(N240="nulová",J240,0)</f>
        <v>0</v>
      </c>
      <c r="BJ240" s="16" t="s">
        <v>126</v>
      </c>
      <c r="BK240" s="166">
        <f>ROUND(I240*H240,2)</f>
        <v>121436.8</v>
      </c>
      <c r="BL240" s="16" t="s">
        <v>190</v>
      </c>
      <c r="BM240" s="165" t="s">
        <v>644</v>
      </c>
    </row>
    <row r="241" s="2" customFormat="1">
      <c r="A241" s="29"/>
      <c r="B241" s="154"/>
      <c r="C241" s="155" t="s">
        <v>645</v>
      </c>
      <c r="D241" s="155" t="s">
        <v>127</v>
      </c>
      <c r="E241" s="156" t="s">
        <v>646</v>
      </c>
      <c r="F241" s="157" t="s">
        <v>647</v>
      </c>
      <c r="G241" s="158" t="s">
        <v>627</v>
      </c>
      <c r="H241" s="159">
        <v>1</v>
      </c>
      <c r="I241" s="160">
        <v>1000</v>
      </c>
      <c r="J241" s="160">
        <f>ROUND(I241*H241,2)</f>
        <v>1000</v>
      </c>
      <c r="K241" s="157" t="s">
        <v>3</v>
      </c>
      <c r="L241" s="30"/>
      <c r="M241" s="161" t="s">
        <v>3</v>
      </c>
      <c r="N241" s="162" t="s">
        <v>40</v>
      </c>
      <c r="O241" s="163">
        <v>0</v>
      </c>
      <c r="P241" s="163">
        <f>O241*H241</f>
        <v>0</v>
      </c>
      <c r="Q241" s="163">
        <v>0</v>
      </c>
      <c r="R241" s="163">
        <f>Q241*H241</f>
        <v>0</v>
      </c>
      <c r="S241" s="163">
        <v>0</v>
      </c>
      <c r="T241" s="164">
        <f>S241*H241</f>
        <v>0</v>
      </c>
      <c r="U241" s="29"/>
      <c r="V241" s="29"/>
      <c r="W241" s="29"/>
      <c r="X241" s="29"/>
      <c r="Y241" s="29"/>
      <c r="Z241" s="29"/>
      <c r="AA241" s="29"/>
      <c r="AB241" s="29"/>
      <c r="AC241" s="29"/>
      <c r="AD241" s="29"/>
      <c r="AE241" s="29"/>
      <c r="AR241" s="165" t="s">
        <v>190</v>
      </c>
      <c r="AT241" s="165" t="s">
        <v>127</v>
      </c>
      <c r="AU241" s="165" t="s">
        <v>126</v>
      </c>
      <c r="AY241" s="16" t="s">
        <v>121</v>
      </c>
      <c r="BE241" s="166">
        <f>IF(N241="základní",J241,0)</f>
        <v>0</v>
      </c>
      <c r="BF241" s="166">
        <f>IF(N241="snížená",J241,0)</f>
        <v>1000</v>
      </c>
      <c r="BG241" s="166">
        <f>IF(N241="zákl. přenesená",J241,0)</f>
        <v>0</v>
      </c>
      <c r="BH241" s="166">
        <f>IF(N241="sníž. přenesená",J241,0)</f>
        <v>0</v>
      </c>
      <c r="BI241" s="166">
        <f>IF(N241="nulová",J241,0)</f>
        <v>0</v>
      </c>
      <c r="BJ241" s="16" t="s">
        <v>126</v>
      </c>
      <c r="BK241" s="166">
        <f>ROUND(I241*H241,2)</f>
        <v>1000</v>
      </c>
      <c r="BL241" s="16" t="s">
        <v>190</v>
      </c>
      <c r="BM241" s="165" t="s">
        <v>648</v>
      </c>
    </row>
    <row r="242" s="2" customFormat="1" ht="78" customHeight="1">
      <c r="A242" s="29"/>
      <c r="B242" s="154"/>
      <c r="C242" s="155" t="s">
        <v>649</v>
      </c>
      <c r="D242" s="155" t="s">
        <v>127</v>
      </c>
      <c r="E242" s="156" t="s">
        <v>650</v>
      </c>
      <c r="F242" s="157" t="s">
        <v>651</v>
      </c>
      <c r="G242" s="158" t="s">
        <v>140</v>
      </c>
      <c r="H242" s="159">
        <v>56</v>
      </c>
      <c r="I242" s="160">
        <v>568</v>
      </c>
      <c r="J242" s="160">
        <f>ROUND(I242*H242,2)</f>
        <v>31808</v>
      </c>
      <c r="K242" s="157" t="s">
        <v>3</v>
      </c>
      <c r="L242" s="30"/>
      <c r="M242" s="161" t="s">
        <v>3</v>
      </c>
      <c r="N242" s="162" t="s">
        <v>40</v>
      </c>
      <c r="O242" s="163">
        <v>0</v>
      </c>
      <c r="P242" s="163">
        <f>O242*H242</f>
        <v>0</v>
      </c>
      <c r="Q242" s="163">
        <v>0</v>
      </c>
      <c r="R242" s="163">
        <f>Q242*H242</f>
        <v>0</v>
      </c>
      <c r="S242" s="163">
        <v>0</v>
      </c>
      <c r="T242" s="164">
        <f>S242*H242</f>
        <v>0</v>
      </c>
      <c r="U242" s="29"/>
      <c r="V242" s="29"/>
      <c r="W242" s="29"/>
      <c r="X242" s="29"/>
      <c r="Y242" s="29"/>
      <c r="Z242" s="29"/>
      <c r="AA242" s="29"/>
      <c r="AB242" s="29"/>
      <c r="AC242" s="29"/>
      <c r="AD242" s="29"/>
      <c r="AE242" s="29"/>
      <c r="AR242" s="165" t="s">
        <v>190</v>
      </c>
      <c r="AT242" s="165" t="s">
        <v>127</v>
      </c>
      <c r="AU242" s="165" t="s">
        <v>126</v>
      </c>
      <c r="AY242" s="16" t="s">
        <v>121</v>
      </c>
      <c r="BE242" s="166">
        <f>IF(N242="základní",J242,0)</f>
        <v>0</v>
      </c>
      <c r="BF242" s="166">
        <f>IF(N242="snížená",J242,0)</f>
        <v>31808</v>
      </c>
      <c r="BG242" s="166">
        <f>IF(N242="zákl. přenesená",J242,0)</f>
        <v>0</v>
      </c>
      <c r="BH242" s="166">
        <f>IF(N242="sníž. přenesená",J242,0)</f>
        <v>0</v>
      </c>
      <c r="BI242" s="166">
        <f>IF(N242="nulová",J242,0)</f>
        <v>0</v>
      </c>
      <c r="BJ242" s="16" t="s">
        <v>126</v>
      </c>
      <c r="BK242" s="166">
        <f>ROUND(I242*H242,2)</f>
        <v>31808</v>
      </c>
      <c r="BL242" s="16" t="s">
        <v>190</v>
      </c>
      <c r="BM242" s="165" t="s">
        <v>652</v>
      </c>
    </row>
    <row r="243" s="2" customFormat="1">
      <c r="A243" s="29"/>
      <c r="B243" s="154"/>
      <c r="C243" s="155" t="s">
        <v>653</v>
      </c>
      <c r="D243" s="155" t="s">
        <v>127</v>
      </c>
      <c r="E243" s="156" t="s">
        <v>654</v>
      </c>
      <c r="F243" s="157" t="s">
        <v>655</v>
      </c>
      <c r="G243" s="158" t="s">
        <v>140</v>
      </c>
      <c r="H243" s="159">
        <v>23</v>
      </c>
      <c r="I243" s="160">
        <v>867</v>
      </c>
      <c r="J243" s="160">
        <f>ROUND(I243*H243,2)</f>
        <v>19941</v>
      </c>
      <c r="K243" s="157" t="s">
        <v>3</v>
      </c>
      <c r="L243" s="30"/>
      <c r="M243" s="161" t="s">
        <v>3</v>
      </c>
      <c r="N243" s="162" t="s">
        <v>40</v>
      </c>
      <c r="O243" s="163">
        <v>0</v>
      </c>
      <c r="P243" s="163">
        <f>O243*H243</f>
        <v>0</v>
      </c>
      <c r="Q243" s="163">
        <v>0</v>
      </c>
      <c r="R243" s="163">
        <f>Q243*H243</f>
        <v>0</v>
      </c>
      <c r="S243" s="163">
        <v>0</v>
      </c>
      <c r="T243" s="164">
        <f>S243*H243</f>
        <v>0</v>
      </c>
      <c r="U243" s="29"/>
      <c r="V243" s="29"/>
      <c r="W243" s="29"/>
      <c r="X243" s="29"/>
      <c r="Y243" s="29"/>
      <c r="Z243" s="29"/>
      <c r="AA243" s="29"/>
      <c r="AB243" s="29"/>
      <c r="AC243" s="29"/>
      <c r="AD243" s="29"/>
      <c r="AE243" s="29"/>
      <c r="AR243" s="165" t="s">
        <v>190</v>
      </c>
      <c r="AT243" s="165" t="s">
        <v>127</v>
      </c>
      <c r="AU243" s="165" t="s">
        <v>126</v>
      </c>
      <c r="AY243" s="16" t="s">
        <v>121</v>
      </c>
      <c r="BE243" s="166">
        <f>IF(N243="základní",J243,0)</f>
        <v>0</v>
      </c>
      <c r="BF243" s="166">
        <f>IF(N243="snížená",J243,0)</f>
        <v>19941</v>
      </c>
      <c r="BG243" s="166">
        <f>IF(N243="zákl. přenesená",J243,0)</f>
        <v>0</v>
      </c>
      <c r="BH243" s="166">
        <f>IF(N243="sníž. přenesená",J243,0)</f>
        <v>0</v>
      </c>
      <c r="BI243" s="166">
        <f>IF(N243="nulová",J243,0)</f>
        <v>0</v>
      </c>
      <c r="BJ243" s="16" t="s">
        <v>126</v>
      </c>
      <c r="BK243" s="166">
        <f>ROUND(I243*H243,2)</f>
        <v>19941</v>
      </c>
      <c r="BL243" s="16" t="s">
        <v>190</v>
      </c>
      <c r="BM243" s="165" t="s">
        <v>656</v>
      </c>
    </row>
    <row r="244" s="12" customFormat="1" ht="22.8" customHeight="1">
      <c r="A244" s="12"/>
      <c r="B244" s="142"/>
      <c r="C244" s="12"/>
      <c r="D244" s="143" t="s">
        <v>67</v>
      </c>
      <c r="E244" s="152" t="s">
        <v>657</v>
      </c>
      <c r="F244" s="152" t="s">
        <v>658</v>
      </c>
      <c r="G244" s="12"/>
      <c r="H244" s="12"/>
      <c r="I244" s="12"/>
      <c r="J244" s="153">
        <f>BK244</f>
        <v>833718.79999999993</v>
      </c>
      <c r="K244" s="12"/>
      <c r="L244" s="142"/>
      <c r="M244" s="146"/>
      <c r="N244" s="147"/>
      <c r="O244" s="147"/>
      <c r="P244" s="148">
        <f>SUM(P245:P258)</f>
        <v>905.75856899999997</v>
      </c>
      <c r="Q244" s="147"/>
      <c r="R244" s="148">
        <f>SUM(R245:R258)</f>
        <v>30.569388710000002</v>
      </c>
      <c r="S244" s="147"/>
      <c r="T244" s="149">
        <f>SUM(T245:T258)</f>
        <v>46.407713999999999</v>
      </c>
      <c r="U244" s="12"/>
      <c r="V244" s="12"/>
      <c r="W244" s="12"/>
      <c r="X244" s="12"/>
      <c r="Y244" s="12"/>
      <c r="Z244" s="12"/>
      <c r="AA244" s="12"/>
      <c r="AB244" s="12"/>
      <c r="AC244" s="12"/>
      <c r="AD244" s="12"/>
      <c r="AE244" s="12"/>
      <c r="AR244" s="143" t="s">
        <v>126</v>
      </c>
      <c r="AT244" s="150" t="s">
        <v>67</v>
      </c>
      <c r="AU244" s="150" t="s">
        <v>14</v>
      </c>
      <c r="AY244" s="143" t="s">
        <v>121</v>
      </c>
      <c r="BK244" s="151">
        <f>SUM(BK245:BK258)</f>
        <v>833718.79999999993</v>
      </c>
    </row>
    <row r="245" s="2" customFormat="1">
      <c r="A245" s="29"/>
      <c r="B245" s="154"/>
      <c r="C245" s="155" t="s">
        <v>659</v>
      </c>
      <c r="D245" s="155" t="s">
        <v>127</v>
      </c>
      <c r="E245" s="156" t="s">
        <v>660</v>
      </c>
      <c r="F245" s="157" t="s">
        <v>661</v>
      </c>
      <c r="G245" s="158" t="s">
        <v>130</v>
      </c>
      <c r="H245" s="159">
        <v>1003.4</v>
      </c>
      <c r="I245" s="160">
        <v>15.800000000000001</v>
      </c>
      <c r="J245" s="160">
        <f>ROUND(I245*H245,2)</f>
        <v>15853.719999999999</v>
      </c>
      <c r="K245" s="157" t="s">
        <v>131</v>
      </c>
      <c r="L245" s="30"/>
      <c r="M245" s="161" t="s">
        <v>3</v>
      </c>
      <c r="N245" s="162" t="s">
        <v>40</v>
      </c>
      <c r="O245" s="163">
        <v>0.035000000000000003</v>
      </c>
      <c r="P245" s="163">
        <f>O245*H245</f>
        <v>35.119</v>
      </c>
      <c r="Q245" s="163">
        <v>0</v>
      </c>
      <c r="R245" s="163">
        <f>Q245*H245</f>
        <v>0</v>
      </c>
      <c r="S245" s="163">
        <v>0.00012999999999999999</v>
      </c>
      <c r="T245" s="164">
        <f>S245*H245</f>
        <v>0.13044199999999998</v>
      </c>
      <c r="U245" s="29"/>
      <c r="V245" s="29"/>
      <c r="W245" s="29"/>
      <c r="X245" s="29"/>
      <c r="Y245" s="29"/>
      <c r="Z245" s="29"/>
      <c r="AA245" s="29"/>
      <c r="AB245" s="29"/>
      <c r="AC245" s="29"/>
      <c r="AD245" s="29"/>
      <c r="AE245" s="29"/>
      <c r="AR245" s="165" t="s">
        <v>190</v>
      </c>
      <c r="AT245" s="165" t="s">
        <v>127</v>
      </c>
      <c r="AU245" s="165" t="s">
        <v>126</v>
      </c>
      <c r="AY245" s="16" t="s">
        <v>121</v>
      </c>
      <c r="BE245" s="166">
        <f>IF(N245="základní",J245,0)</f>
        <v>0</v>
      </c>
      <c r="BF245" s="166">
        <f>IF(N245="snížená",J245,0)</f>
        <v>15853.719999999999</v>
      </c>
      <c r="BG245" s="166">
        <f>IF(N245="zákl. přenesená",J245,0)</f>
        <v>0</v>
      </c>
      <c r="BH245" s="166">
        <f>IF(N245="sníž. přenesená",J245,0)</f>
        <v>0</v>
      </c>
      <c r="BI245" s="166">
        <f>IF(N245="nulová",J245,0)</f>
        <v>0</v>
      </c>
      <c r="BJ245" s="16" t="s">
        <v>126</v>
      </c>
      <c r="BK245" s="166">
        <f>ROUND(I245*H245,2)</f>
        <v>15853.719999999999</v>
      </c>
      <c r="BL245" s="16" t="s">
        <v>190</v>
      </c>
      <c r="BM245" s="165" t="s">
        <v>662</v>
      </c>
    </row>
    <row r="246" s="2" customFormat="1" ht="16.5" customHeight="1">
      <c r="A246" s="29"/>
      <c r="B246" s="154"/>
      <c r="C246" s="155" t="s">
        <v>663</v>
      </c>
      <c r="D246" s="155" t="s">
        <v>127</v>
      </c>
      <c r="E246" s="156" t="s">
        <v>664</v>
      </c>
      <c r="F246" s="157" t="s">
        <v>665</v>
      </c>
      <c r="G246" s="158" t="s">
        <v>130</v>
      </c>
      <c r="H246" s="159">
        <v>1003.4</v>
      </c>
      <c r="I246" s="160">
        <v>38.200000000000003</v>
      </c>
      <c r="J246" s="160">
        <f>ROUND(I246*H246,2)</f>
        <v>38329.879999999997</v>
      </c>
      <c r="K246" s="157" t="s">
        <v>131</v>
      </c>
      <c r="L246" s="30"/>
      <c r="M246" s="161" t="s">
        <v>3</v>
      </c>
      <c r="N246" s="162" t="s">
        <v>40</v>
      </c>
      <c r="O246" s="163">
        <v>0.034000000000000002</v>
      </c>
      <c r="P246" s="163">
        <f>O246*H246</f>
        <v>34.115600000000001</v>
      </c>
      <c r="Q246" s="163">
        <v>0.00013999999999999999</v>
      </c>
      <c r="R246" s="163">
        <f>Q246*H246</f>
        <v>0.14047599999999999</v>
      </c>
      <c r="S246" s="163">
        <v>0</v>
      </c>
      <c r="T246" s="164">
        <f>S246*H246</f>
        <v>0</v>
      </c>
      <c r="U246" s="29"/>
      <c r="V246" s="29"/>
      <c r="W246" s="29"/>
      <c r="X246" s="29"/>
      <c r="Y246" s="29"/>
      <c r="Z246" s="29"/>
      <c r="AA246" s="29"/>
      <c r="AB246" s="29"/>
      <c r="AC246" s="29"/>
      <c r="AD246" s="29"/>
      <c r="AE246" s="29"/>
      <c r="AR246" s="165" t="s">
        <v>190</v>
      </c>
      <c r="AT246" s="165" t="s">
        <v>127</v>
      </c>
      <c r="AU246" s="165" t="s">
        <v>126</v>
      </c>
      <c r="AY246" s="16" t="s">
        <v>121</v>
      </c>
      <c r="BE246" s="166">
        <f>IF(N246="základní",J246,0)</f>
        <v>0</v>
      </c>
      <c r="BF246" s="166">
        <f>IF(N246="snížená",J246,0)</f>
        <v>38329.879999999997</v>
      </c>
      <c r="BG246" s="166">
        <f>IF(N246="zákl. přenesená",J246,0)</f>
        <v>0</v>
      </c>
      <c r="BH246" s="166">
        <f>IF(N246="sníž. přenesená",J246,0)</f>
        <v>0</v>
      </c>
      <c r="BI246" s="166">
        <f>IF(N246="nulová",J246,0)</f>
        <v>0</v>
      </c>
      <c r="BJ246" s="16" t="s">
        <v>126</v>
      </c>
      <c r="BK246" s="166">
        <f>ROUND(I246*H246,2)</f>
        <v>38329.879999999997</v>
      </c>
      <c r="BL246" s="16" t="s">
        <v>190</v>
      </c>
      <c r="BM246" s="165" t="s">
        <v>666</v>
      </c>
    </row>
    <row r="247" s="2" customFormat="1">
      <c r="A247" s="29"/>
      <c r="B247" s="154"/>
      <c r="C247" s="155" t="s">
        <v>667</v>
      </c>
      <c r="D247" s="155" t="s">
        <v>127</v>
      </c>
      <c r="E247" s="156" t="s">
        <v>668</v>
      </c>
      <c r="F247" s="157" t="s">
        <v>669</v>
      </c>
      <c r="G247" s="158" t="s">
        <v>130</v>
      </c>
      <c r="H247" s="159">
        <v>1003.4</v>
      </c>
      <c r="I247" s="160">
        <v>121</v>
      </c>
      <c r="J247" s="160">
        <f>ROUND(I247*H247,2)</f>
        <v>121411.39999999999</v>
      </c>
      <c r="K247" s="157" t="s">
        <v>131</v>
      </c>
      <c r="L247" s="30"/>
      <c r="M247" s="161" t="s">
        <v>3</v>
      </c>
      <c r="N247" s="162" t="s">
        <v>40</v>
      </c>
      <c r="O247" s="163">
        <v>0.248</v>
      </c>
      <c r="P247" s="163">
        <f>O247*H247</f>
        <v>248.8432</v>
      </c>
      <c r="Q247" s="163">
        <v>0</v>
      </c>
      <c r="R247" s="163">
        <f>Q247*H247</f>
        <v>0</v>
      </c>
      <c r="S247" s="163">
        <v>0.045080000000000002</v>
      </c>
      <c r="T247" s="164">
        <f>S247*H247</f>
        <v>45.233271999999999</v>
      </c>
      <c r="U247" s="29"/>
      <c r="V247" s="29"/>
      <c r="W247" s="29"/>
      <c r="X247" s="29"/>
      <c r="Y247" s="29"/>
      <c r="Z247" s="29"/>
      <c r="AA247" s="29"/>
      <c r="AB247" s="29"/>
      <c r="AC247" s="29"/>
      <c r="AD247" s="29"/>
      <c r="AE247" s="29"/>
      <c r="AR247" s="165" t="s">
        <v>190</v>
      </c>
      <c r="AT247" s="165" t="s">
        <v>127</v>
      </c>
      <c r="AU247" s="165" t="s">
        <v>126</v>
      </c>
      <c r="AY247" s="16" t="s">
        <v>121</v>
      </c>
      <c r="BE247" s="166">
        <f>IF(N247="základní",J247,0)</f>
        <v>0</v>
      </c>
      <c r="BF247" s="166">
        <f>IF(N247="snížená",J247,0)</f>
        <v>121411.39999999999</v>
      </c>
      <c r="BG247" s="166">
        <f>IF(N247="zákl. přenesená",J247,0)</f>
        <v>0</v>
      </c>
      <c r="BH247" s="166">
        <f>IF(N247="sníž. přenesená",J247,0)</f>
        <v>0</v>
      </c>
      <c r="BI247" s="166">
        <f>IF(N247="nulová",J247,0)</f>
        <v>0</v>
      </c>
      <c r="BJ247" s="16" t="s">
        <v>126</v>
      </c>
      <c r="BK247" s="166">
        <f>ROUND(I247*H247,2)</f>
        <v>121411.39999999999</v>
      </c>
      <c r="BL247" s="16" t="s">
        <v>190</v>
      </c>
      <c r="BM247" s="165" t="s">
        <v>670</v>
      </c>
    </row>
    <row r="248" s="2" customFormat="1">
      <c r="A248" s="29"/>
      <c r="B248" s="154"/>
      <c r="C248" s="155" t="s">
        <v>671</v>
      </c>
      <c r="D248" s="155" t="s">
        <v>127</v>
      </c>
      <c r="E248" s="156" t="s">
        <v>672</v>
      </c>
      <c r="F248" s="157" t="s">
        <v>673</v>
      </c>
      <c r="G248" s="158" t="s">
        <v>130</v>
      </c>
      <c r="H248" s="159">
        <v>619.79300000000001</v>
      </c>
      <c r="I248" s="160">
        <v>19.5</v>
      </c>
      <c r="J248" s="160">
        <f>ROUND(I248*H248,2)</f>
        <v>12085.959999999999</v>
      </c>
      <c r="K248" s="157" t="s">
        <v>131</v>
      </c>
      <c r="L248" s="30"/>
      <c r="M248" s="161" t="s">
        <v>3</v>
      </c>
      <c r="N248" s="162" t="s">
        <v>40</v>
      </c>
      <c r="O248" s="163">
        <v>0.040000000000000001</v>
      </c>
      <c r="P248" s="163">
        <f>O248*H248</f>
        <v>24.791720000000002</v>
      </c>
      <c r="Q248" s="163">
        <v>0</v>
      </c>
      <c r="R248" s="163">
        <f>Q248*H248</f>
        <v>0</v>
      </c>
      <c r="S248" s="163">
        <v>0</v>
      </c>
      <c r="T248" s="164">
        <f>S248*H248</f>
        <v>0</v>
      </c>
      <c r="U248" s="29"/>
      <c r="V248" s="29"/>
      <c r="W248" s="29"/>
      <c r="X248" s="29"/>
      <c r="Y248" s="29"/>
      <c r="Z248" s="29"/>
      <c r="AA248" s="29"/>
      <c r="AB248" s="29"/>
      <c r="AC248" s="29"/>
      <c r="AD248" s="29"/>
      <c r="AE248" s="29"/>
      <c r="AR248" s="165" t="s">
        <v>190</v>
      </c>
      <c r="AT248" s="165" t="s">
        <v>127</v>
      </c>
      <c r="AU248" s="165" t="s">
        <v>126</v>
      </c>
      <c r="AY248" s="16" t="s">
        <v>121</v>
      </c>
      <c r="BE248" s="166">
        <f>IF(N248="základní",J248,0)</f>
        <v>0</v>
      </c>
      <c r="BF248" s="166">
        <f>IF(N248="snížená",J248,0)</f>
        <v>12085.959999999999</v>
      </c>
      <c r="BG248" s="166">
        <f>IF(N248="zákl. přenesená",J248,0)</f>
        <v>0</v>
      </c>
      <c r="BH248" s="166">
        <f>IF(N248="sníž. přenesená",J248,0)</f>
        <v>0</v>
      </c>
      <c r="BI248" s="166">
        <f>IF(N248="nulová",J248,0)</f>
        <v>0</v>
      </c>
      <c r="BJ248" s="16" t="s">
        <v>126</v>
      </c>
      <c r="BK248" s="166">
        <f>ROUND(I248*H248,2)</f>
        <v>12085.959999999999</v>
      </c>
      <c r="BL248" s="16" t="s">
        <v>190</v>
      </c>
      <c r="BM248" s="165" t="s">
        <v>674</v>
      </c>
    </row>
    <row r="249" s="2" customFormat="1">
      <c r="A249" s="29"/>
      <c r="B249" s="154"/>
      <c r="C249" s="155" t="s">
        <v>675</v>
      </c>
      <c r="D249" s="155" t="s">
        <v>127</v>
      </c>
      <c r="E249" s="156" t="s">
        <v>676</v>
      </c>
      <c r="F249" s="157" t="s">
        <v>677</v>
      </c>
      <c r="G249" s="158" t="s">
        <v>140</v>
      </c>
      <c r="H249" s="159">
        <v>75</v>
      </c>
      <c r="I249" s="160">
        <v>60.5</v>
      </c>
      <c r="J249" s="160">
        <f>ROUND(I249*H249,2)</f>
        <v>4537.5</v>
      </c>
      <c r="K249" s="157" t="s">
        <v>131</v>
      </c>
      <c r="L249" s="30"/>
      <c r="M249" s="161" t="s">
        <v>3</v>
      </c>
      <c r="N249" s="162" t="s">
        <v>40</v>
      </c>
      <c r="O249" s="163">
        <v>0.124</v>
      </c>
      <c r="P249" s="163">
        <f>O249*H249</f>
        <v>9.3000000000000007</v>
      </c>
      <c r="Q249" s="163">
        <v>0</v>
      </c>
      <c r="R249" s="163">
        <f>Q249*H249</f>
        <v>0</v>
      </c>
      <c r="S249" s="163">
        <v>0.01392</v>
      </c>
      <c r="T249" s="164">
        <f>S249*H249</f>
        <v>1.044</v>
      </c>
      <c r="U249" s="29"/>
      <c r="V249" s="29"/>
      <c r="W249" s="29"/>
      <c r="X249" s="29"/>
      <c r="Y249" s="29"/>
      <c r="Z249" s="29"/>
      <c r="AA249" s="29"/>
      <c r="AB249" s="29"/>
      <c r="AC249" s="29"/>
      <c r="AD249" s="29"/>
      <c r="AE249" s="29"/>
      <c r="AR249" s="165" t="s">
        <v>190</v>
      </c>
      <c r="AT249" s="165" t="s">
        <v>127</v>
      </c>
      <c r="AU249" s="165" t="s">
        <v>126</v>
      </c>
      <c r="AY249" s="16" t="s">
        <v>121</v>
      </c>
      <c r="BE249" s="166">
        <f>IF(N249="základní",J249,0)</f>
        <v>0</v>
      </c>
      <c r="BF249" s="166">
        <f>IF(N249="snížená",J249,0)</f>
        <v>4537.5</v>
      </c>
      <c r="BG249" s="166">
        <f>IF(N249="zákl. přenesená",J249,0)</f>
        <v>0</v>
      </c>
      <c r="BH249" s="166">
        <f>IF(N249="sníž. přenesená",J249,0)</f>
        <v>0</v>
      </c>
      <c r="BI249" s="166">
        <f>IF(N249="nulová",J249,0)</f>
        <v>0</v>
      </c>
      <c r="BJ249" s="16" t="s">
        <v>126</v>
      </c>
      <c r="BK249" s="166">
        <f>ROUND(I249*H249,2)</f>
        <v>4537.5</v>
      </c>
      <c r="BL249" s="16" t="s">
        <v>190</v>
      </c>
      <c r="BM249" s="165" t="s">
        <v>678</v>
      </c>
    </row>
    <row r="250" s="2" customFormat="1">
      <c r="A250" s="29"/>
      <c r="B250" s="154"/>
      <c r="C250" s="155" t="s">
        <v>679</v>
      </c>
      <c r="D250" s="155" t="s">
        <v>127</v>
      </c>
      <c r="E250" s="156" t="s">
        <v>680</v>
      </c>
      <c r="F250" s="157" t="s">
        <v>673</v>
      </c>
      <c r="G250" s="158" t="s">
        <v>140</v>
      </c>
      <c r="H250" s="159">
        <v>75</v>
      </c>
      <c r="I250" s="160">
        <v>23.399999999999999</v>
      </c>
      <c r="J250" s="160">
        <f>ROUND(I250*H250,2)</f>
        <v>1755</v>
      </c>
      <c r="K250" s="157" t="s">
        <v>131</v>
      </c>
      <c r="L250" s="30"/>
      <c r="M250" s="161" t="s">
        <v>3</v>
      </c>
      <c r="N250" s="162" t="s">
        <v>40</v>
      </c>
      <c r="O250" s="163">
        <v>0.048000000000000001</v>
      </c>
      <c r="P250" s="163">
        <f>O250*H250</f>
        <v>3.6000000000000001</v>
      </c>
      <c r="Q250" s="163">
        <v>0</v>
      </c>
      <c r="R250" s="163">
        <f>Q250*H250</f>
        <v>0</v>
      </c>
      <c r="S250" s="163">
        <v>0</v>
      </c>
      <c r="T250" s="164">
        <f>S250*H250</f>
        <v>0</v>
      </c>
      <c r="U250" s="29"/>
      <c r="V250" s="29"/>
      <c r="W250" s="29"/>
      <c r="X250" s="29"/>
      <c r="Y250" s="29"/>
      <c r="Z250" s="29"/>
      <c r="AA250" s="29"/>
      <c r="AB250" s="29"/>
      <c r="AC250" s="29"/>
      <c r="AD250" s="29"/>
      <c r="AE250" s="29"/>
      <c r="AR250" s="165" t="s">
        <v>190</v>
      </c>
      <c r="AT250" s="165" t="s">
        <v>127</v>
      </c>
      <c r="AU250" s="165" t="s">
        <v>126</v>
      </c>
      <c r="AY250" s="16" t="s">
        <v>121</v>
      </c>
      <c r="BE250" s="166">
        <f>IF(N250="základní",J250,0)</f>
        <v>0</v>
      </c>
      <c r="BF250" s="166">
        <f>IF(N250="snížená",J250,0)</f>
        <v>1755</v>
      </c>
      <c r="BG250" s="166">
        <f>IF(N250="zákl. přenesená",J250,0)</f>
        <v>0</v>
      </c>
      <c r="BH250" s="166">
        <f>IF(N250="sníž. přenesená",J250,0)</f>
        <v>0</v>
      </c>
      <c r="BI250" s="166">
        <f>IF(N250="nulová",J250,0)</f>
        <v>0</v>
      </c>
      <c r="BJ250" s="16" t="s">
        <v>126</v>
      </c>
      <c r="BK250" s="166">
        <f>ROUND(I250*H250,2)</f>
        <v>1755</v>
      </c>
      <c r="BL250" s="16" t="s">
        <v>190</v>
      </c>
      <c r="BM250" s="165" t="s">
        <v>681</v>
      </c>
    </row>
    <row r="251" s="2" customFormat="1" ht="33" customHeight="1">
      <c r="A251" s="29"/>
      <c r="B251" s="154"/>
      <c r="C251" s="155" t="s">
        <v>682</v>
      </c>
      <c r="D251" s="155" t="s">
        <v>127</v>
      </c>
      <c r="E251" s="156" t="s">
        <v>683</v>
      </c>
      <c r="F251" s="157" t="s">
        <v>684</v>
      </c>
      <c r="G251" s="158" t="s">
        <v>130</v>
      </c>
      <c r="H251" s="159">
        <v>619.79300000000001</v>
      </c>
      <c r="I251" s="160">
        <v>568</v>
      </c>
      <c r="J251" s="160">
        <f>ROUND(I251*H251,2)</f>
        <v>352042.41999999998</v>
      </c>
      <c r="K251" s="157" t="s">
        <v>131</v>
      </c>
      <c r="L251" s="30"/>
      <c r="M251" s="161" t="s">
        <v>3</v>
      </c>
      <c r="N251" s="162" t="s">
        <v>40</v>
      </c>
      <c r="O251" s="163">
        <v>0.44</v>
      </c>
      <c r="P251" s="163">
        <f>O251*H251</f>
        <v>272.70891999999998</v>
      </c>
      <c r="Q251" s="163">
        <v>0.046440000000000002</v>
      </c>
      <c r="R251" s="163">
        <f>Q251*H251</f>
        <v>28.783186920000002</v>
      </c>
      <c r="S251" s="163">
        <v>0</v>
      </c>
      <c r="T251" s="164">
        <f>S251*H251</f>
        <v>0</v>
      </c>
      <c r="U251" s="29"/>
      <c r="V251" s="29"/>
      <c r="W251" s="29"/>
      <c r="X251" s="29"/>
      <c r="Y251" s="29"/>
      <c r="Z251" s="29"/>
      <c r="AA251" s="29"/>
      <c r="AB251" s="29"/>
      <c r="AC251" s="29"/>
      <c r="AD251" s="29"/>
      <c r="AE251" s="29"/>
      <c r="AR251" s="165" t="s">
        <v>190</v>
      </c>
      <c r="AT251" s="165" t="s">
        <v>127</v>
      </c>
      <c r="AU251" s="165" t="s">
        <v>126</v>
      </c>
      <c r="AY251" s="16" t="s">
        <v>121</v>
      </c>
      <c r="BE251" s="166">
        <f>IF(N251="základní",J251,0)</f>
        <v>0</v>
      </c>
      <c r="BF251" s="166">
        <f>IF(N251="snížená",J251,0)</f>
        <v>352042.41999999998</v>
      </c>
      <c r="BG251" s="166">
        <f>IF(N251="zákl. přenesená",J251,0)</f>
        <v>0</v>
      </c>
      <c r="BH251" s="166">
        <f>IF(N251="sníž. přenesená",J251,0)</f>
        <v>0</v>
      </c>
      <c r="BI251" s="166">
        <f>IF(N251="nulová",J251,0)</f>
        <v>0</v>
      </c>
      <c r="BJ251" s="16" t="s">
        <v>126</v>
      </c>
      <c r="BK251" s="166">
        <f>ROUND(I251*H251,2)</f>
        <v>352042.41999999998</v>
      </c>
      <c r="BL251" s="16" t="s">
        <v>190</v>
      </c>
      <c r="BM251" s="165" t="s">
        <v>685</v>
      </c>
    </row>
    <row r="252" s="2" customFormat="1">
      <c r="A252" s="29"/>
      <c r="B252" s="154"/>
      <c r="C252" s="155" t="s">
        <v>686</v>
      </c>
      <c r="D252" s="155" t="s">
        <v>127</v>
      </c>
      <c r="E252" s="156" t="s">
        <v>687</v>
      </c>
      <c r="F252" s="157" t="s">
        <v>688</v>
      </c>
      <c r="G252" s="158" t="s">
        <v>130</v>
      </c>
      <c r="H252" s="159">
        <v>619.79300000000001</v>
      </c>
      <c r="I252" s="160">
        <v>89.299999999999997</v>
      </c>
      <c r="J252" s="160">
        <f>ROUND(I252*H252,2)</f>
        <v>55347.510000000002</v>
      </c>
      <c r="K252" s="157" t="s">
        <v>131</v>
      </c>
      <c r="L252" s="30"/>
      <c r="M252" s="161" t="s">
        <v>3</v>
      </c>
      <c r="N252" s="162" t="s">
        <v>40</v>
      </c>
      <c r="O252" s="163">
        <v>0.14699999999999999</v>
      </c>
      <c r="P252" s="163">
        <f>O252*H252</f>
        <v>91.109571000000003</v>
      </c>
      <c r="Q252" s="163">
        <v>3.0000000000000001E-05</v>
      </c>
      <c r="R252" s="163">
        <f>Q252*H252</f>
        <v>0.018593789999999999</v>
      </c>
      <c r="S252" s="163">
        <v>0</v>
      </c>
      <c r="T252" s="164">
        <f>S252*H252</f>
        <v>0</v>
      </c>
      <c r="U252" s="29"/>
      <c r="V252" s="29"/>
      <c r="W252" s="29"/>
      <c r="X252" s="29"/>
      <c r="Y252" s="29"/>
      <c r="Z252" s="29"/>
      <c r="AA252" s="29"/>
      <c r="AB252" s="29"/>
      <c r="AC252" s="29"/>
      <c r="AD252" s="29"/>
      <c r="AE252" s="29"/>
      <c r="AR252" s="165" t="s">
        <v>190</v>
      </c>
      <c r="AT252" s="165" t="s">
        <v>127</v>
      </c>
      <c r="AU252" s="165" t="s">
        <v>126</v>
      </c>
      <c r="AY252" s="16" t="s">
        <v>121</v>
      </c>
      <c r="BE252" s="166">
        <f>IF(N252="základní",J252,0)</f>
        <v>0</v>
      </c>
      <c r="BF252" s="166">
        <f>IF(N252="snížená",J252,0)</f>
        <v>55347.510000000002</v>
      </c>
      <c r="BG252" s="166">
        <f>IF(N252="zákl. přenesená",J252,0)</f>
        <v>0</v>
      </c>
      <c r="BH252" s="166">
        <f>IF(N252="sníž. přenesená",J252,0)</f>
        <v>0</v>
      </c>
      <c r="BI252" s="166">
        <f>IF(N252="nulová",J252,0)</f>
        <v>0</v>
      </c>
      <c r="BJ252" s="16" t="s">
        <v>126</v>
      </c>
      <c r="BK252" s="166">
        <f>ROUND(I252*H252,2)</f>
        <v>55347.510000000002</v>
      </c>
      <c r="BL252" s="16" t="s">
        <v>190</v>
      </c>
      <c r="BM252" s="165" t="s">
        <v>689</v>
      </c>
    </row>
    <row r="253" s="2" customFormat="1">
      <c r="A253" s="29"/>
      <c r="B253" s="154"/>
      <c r="C253" s="155" t="s">
        <v>690</v>
      </c>
      <c r="D253" s="155" t="s">
        <v>127</v>
      </c>
      <c r="E253" s="156" t="s">
        <v>691</v>
      </c>
      <c r="F253" s="157" t="s">
        <v>692</v>
      </c>
      <c r="G253" s="158" t="s">
        <v>130</v>
      </c>
      <c r="H253" s="159">
        <v>619.79300000000001</v>
      </c>
      <c r="I253" s="160">
        <v>100</v>
      </c>
      <c r="J253" s="160">
        <f>ROUND(I253*H253,2)</f>
        <v>61979.300000000003</v>
      </c>
      <c r="K253" s="157" t="s">
        <v>3</v>
      </c>
      <c r="L253" s="30"/>
      <c r="M253" s="161" t="s">
        <v>3</v>
      </c>
      <c r="N253" s="162" t="s">
        <v>40</v>
      </c>
      <c r="O253" s="163">
        <v>0</v>
      </c>
      <c r="P253" s="163">
        <f>O253*H253</f>
        <v>0</v>
      </c>
      <c r="Q253" s="163">
        <v>0</v>
      </c>
      <c r="R253" s="163">
        <f>Q253*H253</f>
        <v>0</v>
      </c>
      <c r="S253" s="163">
        <v>0</v>
      </c>
      <c r="T253" s="164">
        <f>S253*H253</f>
        <v>0</v>
      </c>
      <c r="U253" s="29"/>
      <c r="V253" s="29"/>
      <c r="W253" s="29"/>
      <c r="X253" s="29"/>
      <c r="Y253" s="29"/>
      <c r="Z253" s="29"/>
      <c r="AA253" s="29"/>
      <c r="AB253" s="29"/>
      <c r="AC253" s="29"/>
      <c r="AD253" s="29"/>
      <c r="AE253" s="29"/>
      <c r="AR253" s="165" t="s">
        <v>190</v>
      </c>
      <c r="AT253" s="165" t="s">
        <v>127</v>
      </c>
      <c r="AU253" s="165" t="s">
        <v>126</v>
      </c>
      <c r="AY253" s="16" t="s">
        <v>121</v>
      </c>
      <c r="BE253" s="166">
        <f>IF(N253="základní",J253,0)</f>
        <v>0</v>
      </c>
      <c r="BF253" s="166">
        <f>IF(N253="snížená",J253,0)</f>
        <v>61979.300000000003</v>
      </c>
      <c r="BG253" s="166">
        <f>IF(N253="zákl. přenesená",J253,0)</f>
        <v>0</v>
      </c>
      <c r="BH253" s="166">
        <f>IF(N253="sníž. přenesená",J253,0)</f>
        <v>0</v>
      </c>
      <c r="BI253" s="166">
        <f>IF(N253="nulová",J253,0)</f>
        <v>0</v>
      </c>
      <c r="BJ253" s="16" t="s">
        <v>126</v>
      </c>
      <c r="BK253" s="166">
        <f>ROUND(I253*H253,2)</f>
        <v>61979.300000000003</v>
      </c>
      <c r="BL253" s="16" t="s">
        <v>190</v>
      </c>
      <c r="BM253" s="165" t="s">
        <v>693</v>
      </c>
    </row>
    <row r="254" s="2" customFormat="1">
      <c r="A254" s="29"/>
      <c r="B254" s="154"/>
      <c r="C254" s="155" t="s">
        <v>694</v>
      </c>
      <c r="D254" s="155" t="s">
        <v>127</v>
      </c>
      <c r="E254" s="156" t="s">
        <v>695</v>
      </c>
      <c r="F254" s="157" t="s">
        <v>696</v>
      </c>
      <c r="G254" s="158" t="s">
        <v>140</v>
      </c>
      <c r="H254" s="159">
        <v>137.59999999999999</v>
      </c>
      <c r="I254" s="160">
        <v>122</v>
      </c>
      <c r="J254" s="160">
        <f>ROUND(I254*H254,2)</f>
        <v>16787.200000000001</v>
      </c>
      <c r="K254" s="157" t="s">
        <v>131</v>
      </c>
      <c r="L254" s="30"/>
      <c r="M254" s="161" t="s">
        <v>3</v>
      </c>
      <c r="N254" s="162" t="s">
        <v>40</v>
      </c>
      <c r="O254" s="163">
        <v>0.126</v>
      </c>
      <c r="P254" s="163">
        <f>O254*H254</f>
        <v>17.337599999999998</v>
      </c>
      <c r="Q254" s="163">
        <v>0.00032000000000000003</v>
      </c>
      <c r="R254" s="163">
        <f>Q254*H254</f>
        <v>0.044032000000000002</v>
      </c>
      <c r="S254" s="163">
        <v>0</v>
      </c>
      <c r="T254" s="164">
        <f>S254*H254</f>
        <v>0</v>
      </c>
      <c r="U254" s="29"/>
      <c r="V254" s="29"/>
      <c r="W254" s="29"/>
      <c r="X254" s="29"/>
      <c r="Y254" s="29"/>
      <c r="Z254" s="29"/>
      <c r="AA254" s="29"/>
      <c r="AB254" s="29"/>
      <c r="AC254" s="29"/>
      <c r="AD254" s="29"/>
      <c r="AE254" s="29"/>
      <c r="AR254" s="165" t="s">
        <v>190</v>
      </c>
      <c r="AT254" s="165" t="s">
        <v>127</v>
      </c>
      <c r="AU254" s="165" t="s">
        <v>126</v>
      </c>
      <c r="AY254" s="16" t="s">
        <v>121</v>
      </c>
      <c r="BE254" s="166">
        <f>IF(N254="základní",J254,0)</f>
        <v>0</v>
      </c>
      <c r="BF254" s="166">
        <f>IF(N254="snížená",J254,0)</f>
        <v>16787.200000000001</v>
      </c>
      <c r="BG254" s="166">
        <f>IF(N254="zákl. přenesená",J254,0)</f>
        <v>0</v>
      </c>
      <c r="BH254" s="166">
        <f>IF(N254="sníž. přenesená",J254,0)</f>
        <v>0</v>
      </c>
      <c r="BI254" s="166">
        <f>IF(N254="nulová",J254,0)</f>
        <v>0</v>
      </c>
      <c r="BJ254" s="16" t="s">
        <v>126</v>
      </c>
      <c r="BK254" s="166">
        <f>ROUND(I254*H254,2)</f>
        <v>16787.200000000001</v>
      </c>
      <c r="BL254" s="16" t="s">
        <v>190</v>
      </c>
      <c r="BM254" s="165" t="s">
        <v>697</v>
      </c>
    </row>
    <row r="255" s="2" customFormat="1">
      <c r="A255" s="29"/>
      <c r="B255" s="154"/>
      <c r="C255" s="155" t="s">
        <v>698</v>
      </c>
      <c r="D255" s="155" t="s">
        <v>127</v>
      </c>
      <c r="E255" s="156" t="s">
        <v>699</v>
      </c>
      <c r="F255" s="157" t="s">
        <v>700</v>
      </c>
      <c r="G255" s="158" t="s">
        <v>140</v>
      </c>
      <c r="H255" s="159">
        <v>14</v>
      </c>
      <c r="I255" s="160">
        <v>1410</v>
      </c>
      <c r="J255" s="160">
        <f>ROUND(I255*H255,2)</f>
        <v>19740</v>
      </c>
      <c r="K255" s="157" t="s">
        <v>131</v>
      </c>
      <c r="L255" s="30"/>
      <c r="M255" s="161" t="s">
        <v>3</v>
      </c>
      <c r="N255" s="162" t="s">
        <v>40</v>
      </c>
      <c r="O255" s="163">
        <v>1.2689999999999999</v>
      </c>
      <c r="P255" s="163">
        <f>O255*H255</f>
        <v>17.765999999999998</v>
      </c>
      <c r="Q255" s="163">
        <v>0.014319999999999999</v>
      </c>
      <c r="R255" s="163">
        <f>Q255*H255</f>
        <v>0.20047999999999999</v>
      </c>
      <c r="S255" s="163">
        <v>0</v>
      </c>
      <c r="T255" s="164">
        <f>S255*H255</f>
        <v>0</v>
      </c>
      <c r="U255" s="29"/>
      <c r="V255" s="29"/>
      <c r="W255" s="29"/>
      <c r="X255" s="29"/>
      <c r="Y255" s="29"/>
      <c r="Z255" s="29"/>
      <c r="AA255" s="29"/>
      <c r="AB255" s="29"/>
      <c r="AC255" s="29"/>
      <c r="AD255" s="29"/>
      <c r="AE255" s="29"/>
      <c r="AR255" s="165" t="s">
        <v>190</v>
      </c>
      <c r="AT255" s="165" t="s">
        <v>127</v>
      </c>
      <c r="AU255" s="165" t="s">
        <v>126</v>
      </c>
      <c r="AY255" s="16" t="s">
        <v>121</v>
      </c>
      <c r="BE255" s="166">
        <f>IF(N255="základní",J255,0)</f>
        <v>0</v>
      </c>
      <c r="BF255" s="166">
        <f>IF(N255="snížená",J255,0)</f>
        <v>19740</v>
      </c>
      <c r="BG255" s="166">
        <f>IF(N255="zákl. přenesená",J255,0)</f>
        <v>0</v>
      </c>
      <c r="BH255" s="166">
        <f>IF(N255="sníž. přenesená",J255,0)</f>
        <v>0</v>
      </c>
      <c r="BI255" s="166">
        <f>IF(N255="nulová",J255,0)</f>
        <v>0</v>
      </c>
      <c r="BJ255" s="16" t="s">
        <v>126</v>
      </c>
      <c r="BK255" s="166">
        <f>ROUND(I255*H255,2)</f>
        <v>19740</v>
      </c>
      <c r="BL255" s="16" t="s">
        <v>190</v>
      </c>
      <c r="BM255" s="165" t="s">
        <v>701</v>
      </c>
    </row>
    <row r="256" s="2" customFormat="1">
      <c r="A256" s="29"/>
      <c r="B256" s="154"/>
      <c r="C256" s="155" t="s">
        <v>702</v>
      </c>
      <c r="D256" s="155" t="s">
        <v>127</v>
      </c>
      <c r="E256" s="156" t="s">
        <v>703</v>
      </c>
      <c r="F256" s="157" t="s">
        <v>704</v>
      </c>
      <c r="G256" s="158" t="s">
        <v>140</v>
      </c>
      <c r="H256" s="159">
        <v>61</v>
      </c>
      <c r="I256" s="160">
        <v>1150</v>
      </c>
      <c r="J256" s="160">
        <f>ROUND(I256*H256,2)</f>
        <v>70150</v>
      </c>
      <c r="K256" s="157" t="s">
        <v>131</v>
      </c>
      <c r="L256" s="30"/>
      <c r="M256" s="161" t="s">
        <v>3</v>
      </c>
      <c r="N256" s="162" t="s">
        <v>40</v>
      </c>
      <c r="O256" s="163">
        <v>0.77400000000000002</v>
      </c>
      <c r="P256" s="163">
        <f>O256*H256</f>
        <v>47.213999999999999</v>
      </c>
      <c r="Q256" s="163">
        <v>0.01436</v>
      </c>
      <c r="R256" s="163">
        <f>Q256*H256</f>
        <v>0.87595999999999996</v>
      </c>
      <c r="S256" s="163">
        <v>0</v>
      </c>
      <c r="T256" s="164">
        <f>S256*H256</f>
        <v>0</v>
      </c>
      <c r="U256" s="29"/>
      <c r="V256" s="29"/>
      <c r="W256" s="29"/>
      <c r="X256" s="29"/>
      <c r="Y256" s="29"/>
      <c r="Z256" s="29"/>
      <c r="AA256" s="29"/>
      <c r="AB256" s="29"/>
      <c r="AC256" s="29"/>
      <c r="AD256" s="29"/>
      <c r="AE256" s="29"/>
      <c r="AR256" s="165" t="s">
        <v>190</v>
      </c>
      <c r="AT256" s="165" t="s">
        <v>127</v>
      </c>
      <c r="AU256" s="165" t="s">
        <v>126</v>
      </c>
      <c r="AY256" s="16" t="s">
        <v>121</v>
      </c>
      <c r="BE256" s="166">
        <f>IF(N256="základní",J256,0)</f>
        <v>0</v>
      </c>
      <c r="BF256" s="166">
        <f>IF(N256="snížená",J256,0)</f>
        <v>70150</v>
      </c>
      <c r="BG256" s="166">
        <f>IF(N256="zákl. přenesená",J256,0)</f>
        <v>0</v>
      </c>
      <c r="BH256" s="166">
        <f>IF(N256="sníž. přenesená",J256,0)</f>
        <v>0</v>
      </c>
      <c r="BI256" s="166">
        <f>IF(N256="nulová",J256,0)</f>
        <v>0</v>
      </c>
      <c r="BJ256" s="16" t="s">
        <v>126</v>
      </c>
      <c r="BK256" s="166">
        <f>ROUND(I256*H256,2)</f>
        <v>70150</v>
      </c>
      <c r="BL256" s="16" t="s">
        <v>190</v>
      </c>
      <c r="BM256" s="165" t="s">
        <v>705</v>
      </c>
    </row>
    <row r="257" s="2" customFormat="1">
      <c r="A257" s="29"/>
      <c r="B257" s="154"/>
      <c r="C257" s="155" t="s">
        <v>706</v>
      </c>
      <c r="D257" s="155" t="s">
        <v>127</v>
      </c>
      <c r="E257" s="156" t="s">
        <v>707</v>
      </c>
      <c r="F257" s="157" t="s">
        <v>708</v>
      </c>
      <c r="G257" s="158" t="s">
        <v>140</v>
      </c>
      <c r="H257" s="159">
        <v>22</v>
      </c>
      <c r="I257" s="160">
        <v>964</v>
      </c>
      <c r="J257" s="160">
        <f>ROUND(I257*H257,2)</f>
        <v>21208</v>
      </c>
      <c r="K257" s="157" t="s">
        <v>131</v>
      </c>
      <c r="L257" s="30"/>
      <c r="M257" s="161" t="s">
        <v>3</v>
      </c>
      <c r="N257" s="162" t="s">
        <v>40</v>
      </c>
      <c r="O257" s="163">
        <v>0.85499999999999998</v>
      </c>
      <c r="P257" s="163">
        <f>O257*H257</f>
        <v>18.809999999999999</v>
      </c>
      <c r="Q257" s="163">
        <v>0.023029999999999998</v>
      </c>
      <c r="R257" s="163">
        <f>Q257*H257</f>
        <v>0.50666</v>
      </c>
      <c r="S257" s="163">
        <v>0</v>
      </c>
      <c r="T257" s="164">
        <f>S257*H257</f>
        <v>0</v>
      </c>
      <c r="U257" s="29"/>
      <c r="V257" s="29"/>
      <c r="W257" s="29"/>
      <c r="X257" s="29"/>
      <c r="Y257" s="29"/>
      <c r="Z257" s="29"/>
      <c r="AA257" s="29"/>
      <c r="AB257" s="29"/>
      <c r="AC257" s="29"/>
      <c r="AD257" s="29"/>
      <c r="AE257" s="29"/>
      <c r="AR257" s="165" t="s">
        <v>190</v>
      </c>
      <c r="AT257" s="165" t="s">
        <v>127</v>
      </c>
      <c r="AU257" s="165" t="s">
        <v>126</v>
      </c>
      <c r="AY257" s="16" t="s">
        <v>121</v>
      </c>
      <c r="BE257" s="166">
        <f>IF(N257="základní",J257,0)</f>
        <v>0</v>
      </c>
      <c r="BF257" s="166">
        <f>IF(N257="snížená",J257,0)</f>
        <v>21208</v>
      </c>
      <c r="BG257" s="166">
        <f>IF(N257="zákl. přenesená",J257,0)</f>
        <v>0</v>
      </c>
      <c r="BH257" s="166">
        <f>IF(N257="sníž. přenesená",J257,0)</f>
        <v>0</v>
      </c>
      <c r="BI257" s="166">
        <f>IF(N257="nulová",J257,0)</f>
        <v>0</v>
      </c>
      <c r="BJ257" s="16" t="s">
        <v>126</v>
      </c>
      <c r="BK257" s="166">
        <f>ROUND(I257*H257,2)</f>
        <v>21208</v>
      </c>
      <c r="BL257" s="16" t="s">
        <v>190</v>
      </c>
      <c r="BM257" s="165" t="s">
        <v>709</v>
      </c>
    </row>
    <row r="258" s="2" customFormat="1">
      <c r="A258" s="29"/>
      <c r="B258" s="154"/>
      <c r="C258" s="155" t="s">
        <v>710</v>
      </c>
      <c r="D258" s="155" t="s">
        <v>127</v>
      </c>
      <c r="E258" s="156" t="s">
        <v>711</v>
      </c>
      <c r="F258" s="157" t="s">
        <v>712</v>
      </c>
      <c r="G258" s="158" t="s">
        <v>348</v>
      </c>
      <c r="H258" s="159">
        <v>30.568999999999999</v>
      </c>
      <c r="I258" s="160">
        <v>1390</v>
      </c>
      <c r="J258" s="160">
        <f>ROUND(I258*H258,2)</f>
        <v>42490.910000000003</v>
      </c>
      <c r="K258" s="157" t="s">
        <v>131</v>
      </c>
      <c r="L258" s="30"/>
      <c r="M258" s="161" t="s">
        <v>3</v>
      </c>
      <c r="N258" s="162" t="s">
        <v>40</v>
      </c>
      <c r="O258" s="163">
        <v>2.782</v>
      </c>
      <c r="P258" s="163">
        <f>O258*H258</f>
        <v>85.042957999999999</v>
      </c>
      <c r="Q258" s="163">
        <v>0</v>
      </c>
      <c r="R258" s="163">
        <f>Q258*H258</f>
        <v>0</v>
      </c>
      <c r="S258" s="163">
        <v>0</v>
      </c>
      <c r="T258" s="164">
        <f>S258*H258</f>
        <v>0</v>
      </c>
      <c r="U258" s="29"/>
      <c r="V258" s="29"/>
      <c r="W258" s="29"/>
      <c r="X258" s="29"/>
      <c r="Y258" s="29"/>
      <c r="Z258" s="29"/>
      <c r="AA258" s="29"/>
      <c r="AB258" s="29"/>
      <c r="AC258" s="29"/>
      <c r="AD258" s="29"/>
      <c r="AE258" s="29"/>
      <c r="AR258" s="165" t="s">
        <v>190</v>
      </c>
      <c r="AT258" s="165" t="s">
        <v>127</v>
      </c>
      <c r="AU258" s="165" t="s">
        <v>126</v>
      </c>
      <c r="AY258" s="16" t="s">
        <v>121</v>
      </c>
      <c r="BE258" s="166">
        <f>IF(N258="základní",J258,0)</f>
        <v>0</v>
      </c>
      <c r="BF258" s="166">
        <f>IF(N258="snížená",J258,0)</f>
        <v>42490.910000000003</v>
      </c>
      <c r="BG258" s="166">
        <f>IF(N258="zákl. přenesená",J258,0)</f>
        <v>0</v>
      </c>
      <c r="BH258" s="166">
        <f>IF(N258="sníž. přenesená",J258,0)</f>
        <v>0</v>
      </c>
      <c r="BI258" s="166">
        <f>IF(N258="nulová",J258,0)</f>
        <v>0</v>
      </c>
      <c r="BJ258" s="16" t="s">
        <v>126</v>
      </c>
      <c r="BK258" s="166">
        <f>ROUND(I258*H258,2)</f>
        <v>42490.910000000003</v>
      </c>
      <c r="BL258" s="16" t="s">
        <v>190</v>
      </c>
      <c r="BM258" s="165" t="s">
        <v>713</v>
      </c>
    </row>
    <row r="259" s="12" customFormat="1" ht="22.8" customHeight="1">
      <c r="A259" s="12"/>
      <c r="B259" s="142"/>
      <c r="C259" s="12"/>
      <c r="D259" s="143" t="s">
        <v>67</v>
      </c>
      <c r="E259" s="152" t="s">
        <v>714</v>
      </c>
      <c r="F259" s="152" t="s">
        <v>715</v>
      </c>
      <c r="G259" s="12"/>
      <c r="H259" s="12"/>
      <c r="I259" s="12"/>
      <c r="J259" s="153">
        <f>BK259</f>
        <v>51667.710000000006</v>
      </c>
      <c r="K259" s="12"/>
      <c r="L259" s="142"/>
      <c r="M259" s="146"/>
      <c r="N259" s="147"/>
      <c r="O259" s="147"/>
      <c r="P259" s="148">
        <f>SUM(P260:P265)</f>
        <v>2.25</v>
      </c>
      <c r="Q259" s="147"/>
      <c r="R259" s="148">
        <f>SUM(R260:R265)</f>
        <v>0.012749999999999999</v>
      </c>
      <c r="S259" s="147"/>
      <c r="T259" s="149">
        <f>SUM(T260:T265)</f>
        <v>0.014999999999999999</v>
      </c>
      <c r="U259" s="12"/>
      <c r="V259" s="12"/>
      <c r="W259" s="12"/>
      <c r="X259" s="12"/>
      <c r="Y259" s="12"/>
      <c r="Z259" s="12"/>
      <c r="AA259" s="12"/>
      <c r="AB259" s="12"/>
      <c r="AC259" s="12"/>
      <c r="AD259" s="12"/>
      <c r="AE259" s="12"/>
      <c r="AR259" s="143" t="s">
        <v>126</v>
      </c>
      <c r="AT259" s="150" t="s">
        <v>67</v>
      </c>
      <c r="AU259" s="150" t="s">
        <v>14</v>
      </c>
      <c r="AY259" s="143" t="s">
        <v>121</v>
      </c>
      <c r="BK259" s="151">
        <f>SUM(BK260:BK265)</f>
        <v>51667.710000000006</v>
      </c>
    </row>
    <row r="260" s="2" customFormat="1">
      <c r="A260" s="29"/>
      <c r="B260" s="154"/>
      <c r="C260" s="155" t="s">
        <v>716</v>
      </c>
      <c r="D260" s="155" t="s">
        <v>127</v>
      </c>
      <c r="E260" s="156" t="s">
        <v>717</v>
      </c>
      <c r="F260" s="157" t="s">
        <v>718</v>
      </c>
      <c r="G260" s="158" t="s">
        <v>627</v>
      </c>
      <c r="H260" s="159">
        <v>3</v>
      </c>
      <c r="I260" s="160">
        <v>50.399999999999999</v>
      </c>
      <c r="J260" s="160">
        <f>ROUND(I260*H260,2)</f>
        <v>151.19999999999999</v>
      </c>
      <c r="K260" s="157" t="s">
        <v>131</v>
      </c>
      <c r="L260" s="30"/>
      <c r="M260" s="161" t="s">
        <v>3</v>
      </c>
      <c r="N260" s="162" t="s">
        <v>40</v>
      </c>
      <c r="O260" s="163">
        <v>0.12</v>
      </c>
      <c r="P260" s="163">
        <f>O260*H260</f>
        <v>0.35999999999999999</v>
      </c>
      <c r="Q260" s="163">
        <v>0</v>
      </c>
      <c r="R260" s="163">
        <f>Q260*H260</f>
        <v>0</v>
      </c>
      <c r="S260" s="163">
        <v>0.0050000000000000001</v>
      </c>
      <c r="T260" s="164">
        <f>S260*H260</f>
        <v>0.014999999999999999</v>
      </c>
      <c r="U260" s="29"/>
      <c r="V260" s="29"/>
      <c r="W260" s="29"/>
      <c r="X260" s="29"/>
      <c r="Y260" s="29"/>
      <c r="Z260" s="29"/>
      <c r="AA260" s="29"/>
      <c r="AB260" s="29"/>
      <c r="AC260" s="29"/>
      <c r="AD260" s="29"/>
      <c r="AE260" s="29"/>
      <c r="AR260" s="165" t="s">
        <v>190</v>
      </c>
      <c r="AT260" s="165" t="s">
        <v>127</v>
      </c>
      <c r="AU260" s="165" t="s">
        <v>126</v>
      </c>
      <c r="AY260" s="16" t="s">
        <v>121</v>
      </c>
      <c r="BE260" s="166">
        <f>IF(N260="základní",J260,0)</f>
        <v>0</v>
      </c>
      <c r="BF260" s="166">
        <f>IF(N260="snížená",J260,0)</f>
        <v>151.19999999999999</v>
      </c>
      <c r="BG260" s="166">
        <f>IF(N260="zákl. přenesená",J260,0)</f>
        <v>0</v>
      </c>
      <c r="BH260" s="166">
        <f>IF(N260="sníž. přenesená",J260,0)</f>
        <v>0</v>
      </c>
      <c r="BI260" s="166">
        <f>IF(N260="nulová",J260,0)</f>
        <v>0</v>
      </c>
      <c r="BJ260" s="16" t="s">
        <v>126</v>
      </c>
      <c r="BK260" s="166">
        <f>ROUND(I260*H260,2)</f>
        <v>151.19999999999999</v>
      </c>
      <c r="BL260" s="16" t="s">
        <v>190</v>
      </c>
      <c r="BM260" s="165" t="s">
        <v>719</v>
      </c>
    </row>
    <row r="261" s="2" customFormat="1" ht="44.25" customHeight="1">
      <c r="A261" s="29"/>
      <c r="B261" s="154"/>
      <c r="C261" s="155" t="s">
        <v>720</v>
      </c>
      <c r="D261" s="155" t="s">
        <v>127</v>
      </c>
      <c r="E261" s="156" t="s">
        <v>721</v>
      </c>
      <c r="F261" s="157" t="s">
        <v>722</v>
      </c>
      <c r="G261" s="158" t="s">
        <v>627</v>
      </c>
      <c r="H261" s="159">
        <v>3</v>
      </c>
      <c r="I261" s="160">
        <v>265</v>
      </c>
      <c r="J261" s="160">
        <f>ROUND(I261*H261,2)</f>
        <v>795</v>
      </c>
      <c r="K261" s="157" t="s">
        <v>131</v>
      </c>
      <c r="L261" s="30"/>
      <c r="M261" s="161" t="s">
        <v>3</v>
      </c>
      <c r="N261" s="162" t="s">
        <v>40</v>
      </c>
      <c r="O261" s="163">
        <v>0.63</v>
      </c>
      <c r="P261" s="163">
        <f>O261*H261</f>
        <v>1.8900000000000001</v>
      </c>
      <c r="Q261" s="163">
        <v>0</v>
      </c>
      <c r="R261" s="163">
        <f>Q261*H261</f>
        <v>0</v>
      </c>
      <c r="S261" s="163">
        <v>0</v>
      </c>
      <c r="T261" s="164">
        <f>S261*H261</f>
        <v>0</v>
      </c>
      <c r="U261" s="29"/>
      <c r="V261" s="29"/>
      <c r="W261" s="29"/>
      <c r="X261" s="29"/>
      <c r="Y261" s="29"/>
      <c r="Z261" s="29"/>
      <c r="AA261" s="29"/>
      <c r="AB261" s="29"/>
      <c r="AC261" s="29"/>
      <c r="AD261" s="29"/>
      <c r="AE261" s="29"/>
      <c r="AR261" s="165" t="s">
        <v>190</v>
      </c>
      <c r="AT261" s="165" t="s">
        <v>127</v>
      </c>
      <c r="AU261" s="165" t="s">
        <v>126</v>
      </c>
      <c r="AY261" s="16" t="s">
        <v>121</v>
      </c>
      <c r="BE261" s="166">
        <f>IF(N261="základní",J261,0)</f>
        <v>0</v>
      </c>
      <c r="BF261" s="166">
        <f>IF(N261="snížená",J261,0)</f>
        <v>795</v>
      </c>
      <c r="BG261" s="166">
        <f>IF(N261="zákl. přenesená",J261,0)</f>
        <v>0</v>
      </c>
      <c r="BH261" s="166">
        <f>IF(N261="sníž. přenesená",J261,0)</f>
        <v>0</v>
      </c>
      <c r="BI261" s="166">
        <f>IF(N261="nulová",J261,0)</f>
        <v>0</v>
      </c>
      <c r="BJ261" s="16" t="s">
        <v>126</v>
      </c>
      <c r="BK261" s="166">
        <f>ROUND(I261*H261,2)</f>
        <v>795</v>
      </c>
      <c r="BL261" s="16" t="s">
        <v>190</v>
      </c>
      <c r="BM261" s="165" t="s">
        <v>723</v>
      </c>
    </row>
    <row r="262" s="2" customFormat="1" ht="21.75" customHeight="1">
      <c r="A262" s="29"/>
      <c r="B262" s="154"/>
      <c r="C262" s="167" t="s">
        <v>724</v>
      </c>
      <c r="D262" s="167" t="s">
        <v>142</v>
      </c>
      <c r="E262" s="168" t="s">
        <v>725</v>
      </c>
      <c r="F262" s="169" t="s">
        <v>726</v>
      </c>
      <c r="G262" s="170" t="s">
        <v>140</v>
      </c>
      <c r="H262" s="171">
        <v>6.75</v>
      </c>
      <c r="I262" s="172">
        <v>299</v>
      </c>
      <c r="J262" s="172">
        <f>ROUND(I262*H262,2)</f>
        <v>2018.25</v>
      </c>
      <c r="K262" s="169" t="s">
        <v>131</v>
      </c>
      <c r="L262" s="173"/>
      <c r="M262" s="174" t="s">
        <v>3</v>
      </c>
      <c r="N262" s="175" t="s">
        <v>40</v>
      </c>
      <c r="O262" s="163">
        <v>0</v>
      </c>
      <c r="P262" s="163">
        <f>O262*H262</f>
        <v>0</v>
      </c>
      <c r="Q262" s="163">
        <v>0.0018</v>
      </c>
      <c r="R262" s="163">
        <f>Q262*H262</f>
        <v>0.012149999999999999</v>
      </c>
      <c r="S262" s="163">
        <v>0</v>
      </c>
      <c r="T262" s="164">
        <f>S262*H262</f>
        <v>0</v>
      </c>
      <c r="U262" s="29"/>
      <c r="V262" s="29"/>
      <c r="W262" s="29"/>
      <c r="X262" s="29"/>
      <c r="Y262" s="29"/>
      <c r="Z262" s="29"/>
      <c r="AA262" s="29"/>
      <c r="AB262" s="29"/>
      <c r="AC262" s="29"/>
      <c r="AD262" s="29"/>
      <c r="AE262" s="29"/>
      <c r="AR262" s="165" t="s">
        <v>249</v>
      </c>
      <c r="AT262" s="165" t="s">
        <v>142</v>
      </c>
      <c r="AU262" s="165" t="s">
        <v>126</v>
      </c>
      <c r="AY262" s="16" t="s">
        <v>121</v>
      </c>
      <c r="BE262" s="166">
        <f>IF(N262="základní",J262,0)</f>
        <v>0</v>
      </c>
      <c r="BF262" s="166">
        <f>IF(N262="snížená",J262,0)</f>
        <v>2018.25</v>
      </c>
      <c r="BG262" s="166">
        <f>IF(N262="zákl. přenesená",J262,0)</f>
        <v>0</v>
      </c>
      <c r="BH262" s="166">
        <f>IF(N262="sníž. přenesená",J262,0)</f>
        <v>0</v>
      </c>
      <c r="BI262" s="166">
        <f>IF(N262="nulová",J262,0)</f>
        <v>0</v>
      </c>
      <c r="BJ262" s="16" t="s">
        <v>126</v>
      </c>
      <c r="BK262" s="166">
        <f>ROUND(I262*H262,2)</f>
        <v>2018.25</v>
      </c>
      <c r="BL262" s="16" t="s">
        <v>190</v>
      </c>
      <c r="BM262" s="165" t="s">
        <v>727</v>
      </c>
    </row>
    <row r="263" s="2" customFormat="1" ht="16.5" customHeight="1">
      <c r="A263" s="29"/>
      <c r="B263" s="154"/>
      <c r="C263" s="167" t="s">
        <v>728</v>
      </c>
      <c r="D263" s="167" t="s">
        <v>142</v>
      </c>
      <c r="E263" s="168" t="s">
        <v>729</v>
      </c>
      <c r="F263" s="169" t="s">
        <v>730</v>
      </c>
      <c r="G263" s="170" t="s">
        <v>731</v>
      </c>
      <c r="H263" s="171">
        <v>3</v>
      </c>
      <c r="I263" s="172">
        <v>30.199999999999999</v>
      </c>
      <c r="J263" s="172">
        <f>ROUND(I263*H263,2)</f>
        <v>90.599999999999994</v>
      </c>
      <c r="K263" s="169" t="s">
        <v>131</v>
      </c>
      <c r="L263" s="173"/>
      <c r="M263" s="174" t="s">
        <v>3</v>
      </c>
      <c r="N263" s="175" t="s">
        <v>40</v>
      </c>
      <c r="O263" s="163">
        <v>0</v>
      </c>
      <c r="P263" s="163">
        <f>O263*H263</f>
        <v>0</v>
      </c>
      <c r="Q263" s="163">
        <v>0.00020000000000000001</v>
      </c>
      <c r="R263" s="163">
        <f>Q263*H263</f>
        <v>0.00060000000000000006</v>
      </c>
      <c r="S263" s="163">
        <v>0</v>
      </c>
      <c r="T263" s="164">
        <f>S263*H263</f>
        <v>0</v>
      </c>
      <c r="U263" s="29"/>
      <c r="V263" s="29"/>
      <c r="W263" s="29"/>
      <c r="X263" s="29"/>
      <c r="Y263" s="29"/>
      <c r="Z263" s="29"/>
      <c r="AA263" s="29"/>
      <c r="AB263" s="29"/>
      <c r="AC263" s="29"/>
      <c r="AD263" s="29"/>
      <c r="AE263" s="29"/>
      <c r="AR263" s="165" t="s">
        <v>249</v>
      </c>
      <c r="AT263" s="165" t="s">
        <v>142</v>
      </c>
      <c r="AU263" s="165" t="s">
        <v>126</v>
      </c>
      <c r="AY263" s="16" t="s">
        <v>121</v>
      </c>
      <c r="BE263" s="166">
        <f>IF(N263="základní",J263,0)</f>
        <v>0</v>
      </c>
      <c r="BF263" s="166">
        <f>IF(N263="snížená",J263,0)</f>
        <v>90.599999999999994</v>
      </c>
      <c r="BG263" s="166">
        <f>IF(N263="zákl. přenesená",J263,0)</f>
        <v>0</v>
      </c>
      <c r="BH263" s="166">
        <f>IF(N263="sníž. přenesená",J263,0)</f>
        <v>0</v>
      </c>
      <c r="BI263" s="166">
        <f>IF(N263="nulová",J263,0)</f>
        <v>0</v>
      </c>
      <c r="BJ263" s="16" t="s">
        <v>126</v>
      </c>
      <c r="BK263" s="166">
        <f>ROUND(I263*H263,2)</f>
        <v>90.599999999999994</v>
      </c>
      <c r="BL263" s="16" t="s">
        <v>190</v>
      </c>
      <c r="BM263" s="165" t="s">
        <v>732</v>
      </c>
    </row>
    <row r="264" s="2" customFormat="1" ht="44.25" customHeight="1">
      <c r="A264" s="29"/>
      <c r="B264" s="154"/>
      <c r="C264" s="155" t="s">
        <v>733</v>
      </c>
      <c r="D264" s="155" t="s">
        <v>127</v>
      </c>
      <c r="E264" s="156" t="s">
        <v>734</v>
      </c>
      <c r="F264" s="157" t="s">
        <v>735</v>
      </c>
      <c r="G264" s="158" t="s">
        <v>627</v>
      </c>
      <c r="H264" s="159">
        <v>3</v>
      </c>
      <c r="I264" s="160">
        <v>16000</v>
      </c>
      <c r="J264" s="160">
        <f>ROUND(I264*H264,2)</f>
        <v>48000</v>
      </c>
      <c r="K264" s="157" t="s">
        <v>3</v>
      </c>
      <c r="L264" s="30"/>
      <c r="M264" s="161" t="s">
        <v>3</v>
      </c>
      <c r="N264" s="162" t="s">
        <v>40</v>
      </c>
      <c r="O264" s="163">
        <v>0</v>
      </c>
      <c r="P264" s="163">
        <f>O264*H264</f>
        <v>0</v>
      </c>
      <c r="Q264" s="163">
        <v>0</v>
      </c>
      <c r="R264" s="163">
        <f>Q264*H264</f>
        <v>0</v>
      </c>
      <c r="S264" s="163">
        <v>0</v>
      </c>
      <c r="T264" s="164">
        <f>S264*H264</f>
        <v>0</v>
      </c>
      <c r="U264" s="29"/>
      <c r="V264" s="29"/>
      <c r="W264" s="29"/>
      <c r="X264" s="29"/>
      <c r="Y264" s="29"/>
      <c r="Z264" s="29"/>
      <c r="AA264" s="29"/>
      <c r="AB264" s="29"/>
      <c r="AC264" s="29"/>
      <c r="AD264" s="29"/>
      <c r="AE264" s="29"/>
      <c r="AR264" s="165" t="s">
        <v>190</v>
      </c>
      <c r="AT264" s="165" t="s">
        <v>127</v>
      </c>
      <c r="AU264" s="165" t="s">
        <v>126</v>
      </c>
      <c r="AY264" s="16" t="s">
        <v>121</v>
      </c>
      <c r="BE264" s="166">
        <f>IF(N264="základní",J264,0)</f>
        <v>0</v>
      </c>
      <c r="BF264" s="166">
        <f>IF(N264="snížená",J264,0)</f>
        <v>48000</v>
      </c>
      <c r="BG264" s="166">
        <f>IF(N264="zákl. přenesená",J264,0)</f>
        <v>0</v>
      </c>
      <c r="BH264" s="166">
        <f>IF(N264="sníž. přenesená",J264,0)</f>
        <v>0</v>
      </c>
      <c r="BI264" s="166">
        <f>IF(N264="nulová",J264,0)</f>
        <v>0</v>
      </c>
      <c r="BJ264" s="16" t="s">
        <v>126</v>
      </c>
      <c r="BK264" s="166">
        <f>ROUND(I264*H264,2)</f>
        <v>48000</v>
      </c>
      <c r="BL264" s="16" t="s">
        <v>190</v>
      </c>
      <c r="BM264" s="165" t="s">
        <v>736</v>
      </c>
    </row>
    <row r="265" s="2" customFormat="1" ht="44.25" customHeight="1">
      <c r="A265" s="29"/>
      <c r="B265" s="154"/>
      <c r="C265" s="155" t="s">
        <v>737</v>
      </c>
      <c r="D265" s="155" t="s">
        <v>127</v>
      </c>
      <c r="E265" s="156" t="s">
        <v>738</v>
      </c>
      <c r="F265" s="157" t="s">
        <v>739</v>
      </c>
      <c r="G265" s="158" t="s">
        <v>396</v>
      </c>
      <c r="H265" s="159">
        <v>510.55099999999999</v>
      </c>
      <c r="I265" s="160">
        <v>1.2</v>
      </c>
      <c r="J265" s="160">
        <f>ROUND(I265*H265,2)</f>
        <v>612.65999999999997</v>
      </c>
      <c r="K265" s="157" t="s">
        <v>131</v>
      </c>
      <c r="L265" s="30"/>
      <c r="M265" s="161" t="s">
        <v>3</v>
      </c>
      <c r="N265" s="162" t="s">
        <v>40</v>
      </c>
      <c r="O265" s="163">
        <v>0</v>
      </c>
      <c r="P265" s="163">
        <f>O265*H265</f>
        <v>0</v>
      </c>
      <c r="Q265" s="163">
        <v>0</v>
      </c>
      <c r="R265" s="163">
        <f>Q265*H265</f>
        <v>0</v>
      </c>
      <c r="S265" s="163">
        <v>0</v>
      </c>
      <c r="T265" s="164">
        <f>S265*H265</f>
        <v>0</v>
      </c>
      <c r="U265" s="29"/>
      <c r="V265" s="29"/>
      <c r="W265" s="29"/>
      <c r="X265" s="29"/>
      <c r="Y265" s="29"/>
      <c r="Z265" s="29"/>
      <c r="AA265" s="29"/>
      <c r="AB265" s="29"/>
      <c r="AC265" s="29"/>
      <c r="AD265" s="29"/>
      <c r="AE265" s="29"/>
      <c r="AR265" s="165" t="s">
        <v>190</v>
      </c>
      <c r="AT265" s="165" t="s">
        <v>127</v>
      </c>
      <c r="AU265" s="165" t="s">
        <v>126</v>
      </c>
      <c r="AY265" s="16" t="s">
        <v>121</v>
      </c>
      <c r="BE265" s="166">
        <f>IF(N265="základní",J265,0)</f>
        <v>0</v>
      </c>
      <c r="BF265" s="166">
        <f>IF(N265="snížená",J265,0)</f>
        <v>612.65999999999997</v>
      </c>
      <c r="BG265" s="166">
        <f>IF(N265="zákl. přenesená",J265,0)</f>
        <v>0</v>
      </c>
      <c r="BH265" s="166">
        <f>IF(N265="sníž. přenesená",J265,0)</f>
        <v>0</v>
      </c>
      <c r="BI265" s="166">
        <f>IF(N265="nulová",J265,0)</f>
        <v>0</v>
      </c>
      <c r="BJ265" s="16" t="s">
        <v>126</v>
      </c>
      <c r="BK265" s="166">
        <f>ROUND(I265*H265,2)</f>
        <v>612.65999999999997</v>
      </c>
      <c r="BL265" s="16" t="s">
        <v>190</v>
      </c>
      <c r="BM265" s="165" t="s">
        <v>740</v>
      </c>
    </row>
    <row r="266" s="12" customFormat="1" ht="22.8" customHeight="1">
      <c r="A266" s="12"/>
      <c r="B266" s="142"/>
      <c r="C266" s="12"/>
      <c r="D266" s="143" t="s">
        <v>67</v>
      </c>
      <c r="E266" s="152" t="s">
        <v>741</v>
      </c>
      <c r="F266" s="152" t="s">
        <v>742</v>
      </c>
      <c r="G266" s="12"/>
      <c r="H266" s="12"/>
      <c r="I266" s="12"/>
      <c r="J266" s="153">
        <f>BK266</f>
        <v>159515.25</v>
      </c>
      <c r="K266" s="12"/>
      <c r="L266" s="142"/>
      <c r="M266" s="146"/>
      <c r="N266" s="147"/>
      <c r="O266" s="147"/>
      <c r="P266" s="148">
        <f>SUM(P267:P269)</f>
        <v>257.24063999999998</v>
      </c>
      <c r="Q266" s="147"/>
      <c r="R266" s="148">
        <f>SUM(R267:R269)</f>
        <v>0.25363720000000001</v>
      </c>
      <c r="S266" s="147"/>
      <c r="T266" s="149">
        <f>SUM(T267:T269)</f>
        <v>0</v>
      </c>
      <c r="U266" s="12"/>
      <c r="V266" s="12"/>
      <c r="W266" s="12"/>
      <c r="X266" s="12"/>
      <c r="Y266" s="12"/>
      <c r="Z266" s="12"/>
      <c r="AA266" s="12"/>
      <c r="AB266" s="12"/>
      <c r="AC266" s="12"/>
      <c r="AD266" s="12"/>
      <c r="AE266" s="12"/>
      <c r="AR266" s="143" t="s">
        <v>126</v>
      </c>
      <c r="AT266" s="150" t="s">
        <v>67</v>
      </c>
      <c r="AU266" s="150" t="s">
        <v>14</v>
      </c>
      <c r="AY266" s="143" t="s">
        <v>121</v>
      </c>
      <c r="BK266" s="151">
        <f>SUM(BK267:BK269)</f>
        <v>159515.25</v>
      </c>
    </row>
    <row r="267" s="2" customFormat="1" ht="44.25" customHeight="1">
      <c r="A267" s="29"/>
      <c r="B267" s="154"/>
      <c r="C267" s="155" t="s">
        <v>743</v>
      </c>
      <c r="D267" s="155" t="s">
        <v>127</v>
      </c>
      <c r="E267" s="156" t="s">
        <v>744</v>
      </c>
      <c r="F267" s="157" t="s">
        <v>745</v>
      </c>
      <c r="G267" s="158" t="s">
        <v>130</v>
      </c>
      <c r="H267" s="159">
        <v>802.72000000000003</v>
      </c>
      <c r="I267" s="160">
        <v>174</v>
      </c>
      <c r="J267" s="160">
        <f>ROUND(I267*H267,2)</f>
        <v>139673.28</v>
      </c>
      <c r="K267" s="157" t="s">
        <v>131</v>
      </c>
      <c r="L267" s="30"/>
      <c r="M267" s="161" t="s">
        <v>3</v>
      </c>
      <c r="N267" s="162" t="s">
        <v>40</v>
      </c>
      <c r="O267" s="163">
        <v>0.29099999999999998</v>
      </c>
      <c r="P267" s="163">
        <f>O267*H267</f>
        <v>233.59152</v>
      </c>
      <c r="Q267" s="163">
        <v>0.00022000000000000001</v>
      </c>
      <c r="R267" s="163">
        <f>Q267*H267</f>
        <v>0.17659840000000002</v>
      </c>
      <c r="S267" s="163">
        <v>0</v>
      </c>
      <c r="T267" s="164">
        <f>S267*H267</f>
        <v>0</v>
      </c>
      <c r="U267" s="29"/>
      <c r="V267" s="29"/>
      <c r="W267" s="29"/>
      <c r="X267" s="29"/>
      <c r="Y267" s="29"/>
      <c r="Z267" s="29"/>
      <c r="AA267" s="29"/>
      <c r="AB267" s="29"/>
      <c r="AC267" s="29"/>
      <c r="AD267" s="29"/>
      <c r="AE267" s="29"/>
      <c r="AR267" s="165" t="s">
        <v>190</v>
      </c>
      <c r="AT267" s="165" t="s">
        <v>127</v>
      </c>
      <c r="AU267" s="165" t="s">
        <v>126</v>
      </c>
      <c r="AY267" s="16" t="s">
        <v>121</v>
      </c>
      <c r="BE267" s="166">
        <f>IF(N267="základní",J267,0)</f>
        <v>0</v>
      </c>
      <c r="BF267" s="166">
        <f>IF(N267="snížená",J267,0)</f>
        <v>139673.28</v>
      </c>
      <c r="BG267" s="166">
        <f>IF(N267="zákl. přenesená",J267,0)</f>
        <v>0</v>
      </c>
      <c r="BH267" s="166">
        <f>IF(N267="sníž. přenesená",J267,0)</f>
        <v>0</v>
      </c>
      <c r="BI267" s="166">
        <f>IF(N267="nulová",J267,0)</f>
        <v>0</v>
      </c>
      <c r="BJ267" s="16" t="s">
        <v>126</v>
      </c>
      <c r="BK267" s="166">
        <f>ROUND(I267*H267,2)</f>
        <v>139673.28</v>
      </c>
      <c r="BL267" s="16" t="s">
        <v>190</v>
      </c>
      <c r="BM267" s="165" t="s">
        <v>746</v>
      </c>
    </row>
    <row r="268" s="2" customFormat="1">
      <c r="A268" s="29"/>
      <c r="B268" s="154"/>
      <c r="C268" s="155" t="s">
        <v>747</v>
      </c>
      <c r="D268" s="155" t="s">
        <v>127</v>
      </c>
      <c r="E268" s="156" t="s">
        <v>748</v>
      </c>
      <c r="F268" s="157" t="s">
        <v>749</v>
      </c>
      <c r="G268" s="158" t="s">
        <v>130</v>
      </c>
      <c r="H268" s="159">
        <v>89.579999999999998</v>
      </c>
      <c r="I268" s="160">
        <v>44.5</v>
      </c>
      <c r="J268" s="160">
        <f>ROUND(I268*H268,2)</f>
        <v>3986.3099999999999</v>
      </c>
      <c r="K268" s="157" t="s">
        <v>131</v>
      </c>
      <c r="L268" s="30"/>
      <c r="M268" s="161" t="s">
        <v>3</v>
      </c>
      <c r="N268" s="162" t="s">
        <v>40</v>
      </c>
      <c r="O268" s="163">
        <v>0.074999999999999997</v>
      </c>
      <c r="P268" s="163">
        <f>O268*H268</f>
        <v>6.7184999999999997</v>
      </c>
      <c r="Q268" s="163">
        <v>0.00013999999999999999</v>
      </c>
      <c r="R268" s="163">
        <f>Q268*H268</f>
        <v>0.012541199999999999</v>
      </c>
      <c r="S268" s="163">
        <v>0</v>
      </c>
      <c r="T268" s="164">
        <f>S268*H268</f>
        <v>0</v>
      </c>
      <c r="U268" s="29"/>
      <c r="V268" s="29"/>
      <c r="W268" s="29"/>
      <c r="X268" s="29"/>
      <c r="Y268" s="29"/>
      <c r="Z268" s="29"/>
      <c r="AA268" s="29"/>
      <c r="AB268" s="29"/>
      <c r="AC268" s="29"/>
      <c r="AD268" s="29"/>
      <c r="AE268" s="29"/>
      <c r="AR268" s="165" t="s">
        <v>190</v>
      </c>
      <c r="AT268" s="165" t="s">
        <v>127</v>
      </c>
      <c r="AU268" s="165" t="s">
        <v>126</v>
      </c>
      <c r="AY268" s="16" t="s">
        <v>121</v>
      </c>
      <c r="BE268" s="166">
        <f>IF(N268="základní",J268,0)</f>
        <v>0</v>
      </c>
      <c r="BF268" s="166">
        <f>IF(N268="snížená",J268,0)</f>
        <v>3986.3099999999999</v>
      </c>
      <c r="BG268" s="166">
        <f>IF(N268="zákl. přenesená",J268,0)</f>
        <v>0</v>
      </c>
      <c r="BH268" s="166">
        <f>IF(N268="sníž. přenesená",J268,0)</f>
        <v>0</v>
      </c>
      <c r="BI268" s="166">
        <f>IF(N268="nulová",J268,0)</f>
        <v>0</v>
      </c>
      <c r="BJ268" s="16" t="s">
        <v>126</v>
      </c>
      <c r="BK268" s="166">
        <f>ROUND(I268*H268,2)</f>
        <v>3986.3099999999999</v>
      </c>
      <c r="BL268" s="16" t="s">
        <v>190</v>
      </c>
      <c r="BM268" s="165" t="s">
        <v>750</v>
      </c>
    </row>
    <row r="269" s="2" customFormat="1" ht="44.25" customHeight="1">
      <c r="A269" s="29"/>
      <c r="B269" s="154"/>
      <c r="C269" s="155" t="s">
        <v>751</v>
      </c>
      <c r="D269" s="155" t="s">
        <v>127</v>
      </c>
      <c r="E269" s="156" t="s">
        <v>752</v>
      </c>
      <c r="F269" s="157" t="s">
        <v>753</v>
      </c>
      <c r="G269" s="158" t="s">
        <v>130</v>
      </c>
      <c r="H269" s="159">
        <v>89.579999999999998</v>
      </c>
      <c r="I269" s="160">
        <v>177</v>
      </c>
      <c r="J269" s="160">
        <f>ROUND(I269*H269,2)</f>
        <v>15855.66</v>
      </c>
      <c r="K269" s="157" t="s">
        <v>131</v>
      </c>
      <c r="L269" s="30"/>
      <c r="M269" s="161" t="s">
        <v>3</v>
      </c>
      <c r="N269" s="162" t="s">
        <v>40</v>
      </c>
      <c r="O269" s="163">
        <v>0.189</v>
      </c>
      <c r="P269" s="163">
        <f>O269*H269</f>
        <v>16.930620000000001</v>
      </c>
      <c r="Q269" s="163">
        <v>0.00072000000000000005</v>
      </c>
      <c r="R269" s="163">
        <f>Q269*H269</f>
        <v>0.064497600000000002</v>
      </c>
      <c r="S269" s="163">
        <v>0</v>
      </c>
      <c r="T269" s="164">
        <f>S269*H269</f>
        <v>0</v>
      </c>
      <c r="U269" s="29"/>
      <c r="V269" s="29"/>
      <c r="W269" s="29"/>
      <c r="X269" s="29"/>
      <c r="Y269" s="29"/>
      <c r="Z269" s="29"/>
      <c r="AA269" s="29"/>
      <c r="AB269" s="29"/>
      <c r="AC269" s="29"/>
      <c r="AD269" s="29"/>
      <c r="AE269" s="29"/>
      <c r="AR269" s="165" t="s">
        <v>190</v>
      </c>
      <c r="AT269" s="165" t="s">
        <v>127</v>
      </c>
      <c r="AU269" s="165" t="s">
        <v>126</v>
      </c>
      <c r="AY269" s="16" t="s">
        <v>121</v>
      </c>
      <c r="BE269" s="166">
        <f>IF(N269="základní",J269,0)</f>
        <v>0</v>
      </c>
      <c r="BF269" s="166">
        <f>IF(N269="snížená",J269,0)</f>
        <v>15855.66</v>
      </c>
      <c r="BG269" s="166">
        <f>IF(N269="zákl. přenesená",J269,0)</f>
        <v>0</v>
      </c>
      <c r="BH269" s="166">
        <f>IF(N269="sníž. přenesená",J269,0)</f>
        <v>0</v>
      </c>
      <c r="BI269" s="166">
        <f>IF(N269="nulová",J269,0)</f>
        <v>0</v>
      </c>
      <c r="BJ269" s="16" t="s">
        <v>126</v>
      </c>
      <c r="BK269" s="166">
        <f>ROUND(I269*H269,2)</f>
        <v>15855.66</v>
      </c>
      <c r="BL269" s="16" t="s">
        <v>190</v>
      </c>
      <c r="BM269" s="165" t="s">
        <v>754</v>
      </c>
    </row>
    <row r="270" s="12" customFormat="1" ht="22.8" customHeight="1">
      <c r="A270" s="12"/>
      <c r="B270" s="142"/>
      <c r="C270" s="12"/>
      <c r="D270" s="143" t="s">
        <v>67</v>
      </c>
      <c r="E270" s="152" t="s">
        <v>755</v>
      </c>
      <c r="F270" s="152" t="s">
        <v>756</v>
      </c>
      <c r="G270" s="12"/>
      <c r="H270" s="12"/>
      <c r="I270" s="12"/>
      <c r="J270" s="153">
        <f>BK270</f>
        <v>224.90999999999997</v>
      </c>
      <c r="K270" s="12"/>
      <c r="L270" s="142"/>
      <c r="M270" s="146"/>
      <c r="N270" s="147"/>
      <c r="O270" s="147"/>
      <c r="P270" s="148">
        <f>SUM(P271:P272)</f>
        <v>0.37102500000000005</v>
      </c>
      <c r="Q270" s="147"/>
      <c r="R270" s="148">
        <f>SUM(R271:R272)</f>
        <v>0.0019125000000000001</v>
      </c>
      <c r="S270" s="147"/>
      <c r="T270" s="149">
        <f>SUM(T271:T272)</f>
        <v>0</v>
      </c>
      <c r="U270" s="12"/>
      <c r="V270" s="12"/>
      <c r="W270" s="12"/>
      <c r="X270" s="12"/>
      <c r="Y270" s="12"/>
      <c r="Z270" s="12"/>
      <c r="AA270" s="12"/>
      <c r="AB270" s="12"/>
      <c r="AC270" s="12"/>
      <c r="AD270" s="12"/>
      <c r="AE270" s="12"/>
      <c r="AR270" s="143" t="s">
        <v>126</v>
      </c>
      <c r="AT270" s="150" t="s">
        <v>67</v>
      </c>
      <c r="AU270" s="150" t="s">
        <v>14</v>
      </c>
      <c r="AY270" s="143" t="s">
        <v>121</v>
      </c>
      <c r="BK270" s="151">
        <f>SUM(BK271:BK272)</f>
        <v>224.90999999999997</v>
      </c>
    </row>
    <row r="271" s="2" customFormat="1" ht="33" customHeight="1">
      <c r="A271" s="29"/>
      <c r="B271" s="154"/>
      <c r="C271" s="155" t="s">
        <v>757</v>
      </c>
      <c r="D271" s="155" t="s">
        <v>127</v>
      </c>
      <c r="E271" s="156" t="s">
        <v>758</v>
      </c>
      <c r="F271" s="157" t="s">
        <v>759</v>
      </c>
      <c r="G271" s="158" t="s">
        <v>130</v>
      </c>
      <c r="H271" s="159">
        <v>3.8250000000000002</v>
      </c>
      <c r="I271" s="160">
        <v>21.899999999999999</v>
      </c>
      <c r="J271" s="160">
        <f>ROUND(I271*H271,2)</f>
        <v>83.769999999999996</v>
      </c>
      <c r="K271" s="157" t="s">
        <v>131</v>
      </c>
      <c r="L271" s="30"/>
      <c r="M271" s="161" t="s">
        <v>3</v>
      </c>
      <c r="N271" s="162" t="s">
        <v>40</v>
      </c>
      <c r="O271" s="163">
        <v>0.033000000000000002</v>
      </c>
      <c r="P271" s="163">
        <f>O271*H271</f>
        <v>0.126225</v>
      </c>
      <c r="Q271" s="163">
        <v>0.00021000000000000001</v>
      </c>
      <c r="R271" s="163">
        <f>Q271*H271</f>
        <v>0.00080325000000000004</v>
      </c>
      <c r="S271" s="163">
        <v>0</v>
      </c>
      <c r="T271" s="164">
        <f>S271*H271</f>
        <v>0</v>
      </c>
      <c r="U271" s="29"/>
      <c r="V271" s="29"/>
      <c r="W271" s="29"/>
      <c r="X271" s="29"/>
      <c r="Y271" s="29"/>
      <c r="Z271" s="29"/>
      <c r="AA271" s="29"/>
      <c r="AB271" s="29"/>
      <c r="AC271" s="29"/>
      <c r="AD271" s="29"/>
      <c r="AE271" s="29"/>
      <c r="AR271" s="165" t="s">
        <v>190</v>
      </c>
      <c r="AT271" s="165" t="s">
        <v>127</v>
      </c>
      <c r="AU271" s="165" t="s">
        <v>126</v>
      </c>
      <c r="AY271" s="16" t="s">
        <v>121</v>
      </c>
      <c r="BE271" s="166">
        <f>IF(N271="základní",J271,0)</f>
        <v>0</v>
      </c>
      <c r="BF271" s="166">
        <f>IF(N271="snížená",J271,0)</f>
        <v>83.769999999999996</v>
      </c>
      <c r="BG271" s="166">
        <f>IF(N271="zákl. přenesená",J271,0)</f>
        <v>0</v>
      </c>
      <c r="BH271" s="166">
        <f>IF(N271="sníž. přenesená",J271,0)</f>
        <v>0</v>
      </c>
      <c r="BI271" s="166">
        <f>IF(N271="nulová",J271,0)</f>
        <v>0</v>
      </c>
      <c r="BJ271" s="16" t="s">
        <v>126</v>
      </c>
      <c r="BK271" s="166">
        <f>ROUND(I271*H271,2)</f>
        <v>83.769999999999996</v>
      </c>
      <c r="BL271" s="16" t="s">
        <v>190</v>
      </c>
      <c r="BM271" s="165" t="s">
        <v>760</v>
      </c>
    </row>
    <row r="272" s="2" customFormat="1">
      <c r="A272" s="29"/>
      <c r="B272" s="154"/>
      <c r="C272" s="155" t="s">
        <v>761</v>
      </c>
      <c r="D272" s="155" t="s">
        <v>127</v>
      </c>
      <c r="E272" s="156" t="s">
        <v>762</v>
      </c>
      <c r="F272" s="157" t="s">
        <v>763</v>
      </c>
      <c r="G272" s="158" t="s">
        <v>130</v>
      </c>
      <c r="H272" s="159">
        <v>3.8250000000000002</v>
      </c>
      <c r="I272" s="160">
        <v>36.899999999999999</v>
      </c>
      <c r="J272" s="160">
        <f>ROUND(I272*H272,2)</f>
        <v>141.13999999999999</v>
      </c>
      <c r="K272" s="157" t="s">
        <v>131</v>
      </c>
      <c r="L272" s="30"/>
      <c r="M272" s="176" t="s">
        <v>3</v>
      </c>
      <c r="N272" s="177" t="s">
        <v>40</v>
      </c>
      <c r="O272" s="178">
        <v>0.064000000000000001</v>
      </c>
      <c r="P272" s="178">
        <f>O272*H272</f>
        <v>0.24480000000000002</v>
      </c>
      <c r="Q272" s="178">
        <v>0.00029</v>
      </c>
      <c r="R272" s="178">
        <f>Q272*H272</f>
        <v>0.00110925</v>
      </c>
      <c r="S272" s="178">
        <v>0</v>
      </c>
      <c r="T272" s="179">
        <f>S272*H272</f>
        <v>0</v>
      </c>
      <c r="U272" s="29"/>
      <c r="V272" s="29"/>
      <c r="W272" s="29"/>
      <c r="X272" s="29"/>
      <c r="Y272" s="29"/>
      <c r="Z272" s="29"/>
      <c r="AA272" s="29"/>
      <c r="AB272" s="29"/>
      <c r="AC272" s="29"/>
      <c r="AD272" s="29"/>
      <c r="AE272" s="29"/>
      <c r="AR272" s="165" t="s">
        <v>190</v>
      </c>
      <c r="AT272" s="165" t="s">
        <v>127</v>
      </c>
      <c r="AU272" s="165" t="s">
        <v>126</v>
      </c>
      <c r="AY272" s="16" t="s">
        <v>121</v>
      </c>
      <c r="BE272" s="166">
        <f>IF(N272="základní",J272,0)</f>
        <v>0</v>
      </c>
      <c r="BF272" s="166">
        <f>IF(N272="snížená",J272,0)</f>
        <v>141.13999999999999</v>
      </c>
      <c r="BG272" s="166">
        <f>IF(N272="zákl. přenesená",J272,0)</f>
        <v>0</v>
      </c>
      <c r="BH272" s="166">
        <f>IF(N272="sníž. přenesená",J272,0)</f>
        <v>0</v>
      </c>
      <c r="BI272" s="166">
        <f>IF(N272="nulová",J272,0)</f>
        <v>0</v>
      </c>
      <c r="BJ272" s="16" t="s">
        <v>126</v>
      </c>
      <c r="BK272" s="166">
        <f>ROUND(I272*H272,2)</f>
        <v>141.13999999999999</v>
      </c>
      <c r="BL272" s="16" t="s">
        <v>190</v>
      </c>
      <c r="BM272" s="165" t="s">
        <v>764</v>
      </c>
    </row>
    <row r="273" s="2" customFormat="1" ht="6.96" customHeight="1">
      <c r="A273" s="29"/>
      <c r="B273" s="45"/>
      <c r="C273" s="46"/>
      <c r="D273" s="46"/>
      <c r="E273" s="46"/>
      <c r="F273" s="46"/>
      <c r="G273" s="46"/>
      <c r="H273" s="46"/>
      <c r="I273" s="46"/>
      <c r="J273" s="46"/>
      <c r="K273" s="46"/>
      <c r="L273" s="30"/>
      <c r="M273" s="29"/>
      <c r="O273" s="29"/>
      <c r="P273" s="29"/>
      <c r="Q273" s="29"/>
      <c r="R273" s="29"/>
      <c r="S273" s="29"/>
      <c r="T273" s="29"/>
      <c r="U273" s="29"/>
      <c r="V273" s="29"/>
      <c r="W273" s="29"/>
      <c r="X273" s="29"/>
      <c r="Y273" s="29"/>
      <c r="Z273" s="29"/>
      <c r="AA273" s="29"/>
      <c r="AB273" s="29"/>
      <c r="AC273" s="29"/>
      <c r="AD273" s="29"/>
      <c r="AE273" s="29"/>
    </row>
  </sheetData>
  <autoFilter ref="C97:K272"/>
  <mergeCells count="9">
    <mergeCell ref="E7:H7"/>
    <mergeCell ref="E9:H9"/>
    <mergeCell ref="E18:H18"/>
    <mergeCell ref="E27:H27"/>
    <mergeCell ref="E48:H48"/>
    <mergeCell ref="E50:H50"/>
    <mergeCell ref="E88:H88"/>
    <mergeCell ref="E90:H9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1">
      <c r="A1" s="104"/>
    </row>
    <row r="2" s="1" customFormat="1" ht="36.96" customHeight="1">
      <c r="L2" s="15" t="s">
        <v>6</v>
      </c>
      <c r="M2" s="1"/>
      <c r="N2" s="1"/>
      <c r="O2" s="1"/>
      <c r="P2" s="1"/>
      <c r="Q2" s="1"/>
      <c r="R2" s="1"/>
      <c r="S2" s="1"/>
      <c r="T2" s="1"/>
      <c r="U2" s="1"/>
      <c r="V2" s="1"/>
      <c r="AT2" s="16" t="s">
        <v>79</v>
      </c>
    </row>
    <row r="3" s="1" customFormat="1" ht="6.96" customHeight="1">
      <c r="B3" s="17"/>
      <c r="C3" s="18"/>
      <c r="D3" s="18"/>
      <c r="E3" s="18"/>
      <c r="F3" s="18"/>
      <c r="G3" s="18"/>
      <c r="H3" s="18"/>
      <c r="I3" s="18"/>
      <c r="J3" s="18"/>
      <c r="K3" s="18"/>
      <c r="L3" s="19"/>
      <c r="AT3" s="16" t="s">
        <v>14</v>
      </c>
    </row>
    <row r="4" s="1" customFormat="1" ht="24.96" customHeight="1">
      <c r="B4" s="19"/>
      <c r="D4" s="20" t="s">
        <v>80</v>
      </c>
      <c r="L4" s="19"/>
      <c r="M4" s="105" t="s">
        <v>11</v>
      </c>
      <c r="AT4" s="16" t="s">
        <v>4</v>
      </c>
    </row>
    <row r="5" s="1" customFormat="1" ht="6.96" customHeight="1">
      <c r="B5" s="19"/>
      <c r="L5" s="19"/>
    </row>
    <row r="6" s="1" customFormat="1" ht="12" customHeight="1">
      <c r="B6" s="19"/>
      <c r="D6" s="26" t="s">
        <v>15</v>
      </c>
      <c r="L6" s="19"/>
    </row>
    <row r="7" s="1" customFormat="1" ht="16.5" customHeight="1">
      <c r="B7" s="19"/>
      <c r="E7" s="106" t="str">
        <f>'Rekapitulace stavby'!K6</f>
        <v>BD Benešova 642-644, Kolín</v>
      </c>
      <c r="F7" s="26"/>
      <c r="G7" s="26"/>
      <c r="H7" s="26"/>
      <c r="L7" s="19"/>
    </row>
    <row r="8" s="2" customFormat="1" ht="12" customHeight="1">
      <c r="A8" s="29"/>
      <c r="B8" s="30"/>
      <c r="C8" s="29"/>
      <c r="D8" s="26" t="s">
        <v>81</v>
      </c>
      <c r="E8" s="29"/>
      <c r="F8" s="29"/>
      <c r="G8" s="29"/>
      <c r="H8" s="29"/>
      <c r="I8" s="29"/>
      <c r="J8" s="29"/>
      <c r="K8" s="29"/>
      <c r="L8" s="107"/>
      <c r="S8" s="29"/>
      <c r="T8" s="29"/>
      <c r="U8" s="29"/>
      <c r="V8" s="29"/>
      <c r="W8" s="29"/>
      <c r="X8" s="29"/>
      <c r="Y8" s="29"/>
      <c r="Z8" s="29"/>
      <c r="AA8" s="29"/>
      <c r="AB8" s="29"/>
      <c r="AC8" s="29"/>
      <c r="AD8" s="29"/>
      <c r="AE8" s="29"/>
    </row>
    <row r="9" s="2" customFormat="1" ht="16.5" customHeight="1">
      <c r="A9" s="29"/>
      <c r="B9" s="30"/>
      <c r="C9" s="29"/>
      <c r="D9" s="29"/>
      <c r="E9" s="52" t="s">
        <v>765</v>
      </c>
      <c r="F9" s="29"/>
      <c r="G9" s="29"/>
      <c r="H9" s="29"/>
      <c r="I9" s="29"/>
      <c r="J9" s="29"/>
      <c r="K9" s="29"/>
      <c r="L9" s="107"/>
      <c r="S9" s="29"/>
      <c r="T9" s="29"/>
      <c r="U9" s="29"/>
      <c r="V9" s="29"/>
      <c r="W9" s="29"/>
      <c r="X9" s="29"/>
      <c r="Y9" s="29"/>
      <c r="Z9" s="29"/>
      <c r="AA9" s="29"/>
      <c r="AB9" s="29"/>
      <c r="AC9" s="29"/>
      <c r="AD9" s="29"/>
      <c r="AE9" s="29"/>
    </row>
    <row r="10" s="2" customFormat="1">
      <c r="A10" s="29"/>
      <c r="B10" s="30"/>
      <c r="C10" s="29"/>
      <c r="D10" s="29"/>
      <c r="E10" s="29"/>
      <c r="F10" s="29"/>
      <c r="G10" s="29"/>
      <c r="H10" s="29"/>
      <c r="I10" s="29"/>
      <c r="J10" s="29"/>
      <c r="K10" s="29"/>
      <c r="L10" s="107"/>
      <c r="S10" s="29"/>
      <c r="T10" s="29"/>
      <c r="U10" s="29"/>
      <c r="V10" s="29"/>
      <c r="W10" s="29"/>
      <c r="X10" s="29"/>
      <c r="Y10" s="29"/>
      <c r="Z10" s="29"/>
      <c r="AA10" s="29"/>
      <c r="AB10" s="29"/>
      <c r="AC10" s="29"/>
      <c r="AD10" s="29"/>
      <c r="AE10" s="29"/>
    </row>
    <row r="11" s="2" customFormat="1" ht="12" customHeight="1">
      <c r="A11" s="29"/>
      <c r="B11" s="30"/>
      <c r="C11" s="29"/>
      <c r="D11" s="26" t="s">
        <v>17</v>
      </c>
      <c r="E11" s="29"/>
      <c r="F11" s="23" t="s">
        <v>3</v>
      </c>
      <c r="G11" s="29"/>
      <c r="H11" s="29"/>
      <c r="I11" s="26" t="s">
        <v>18</v>
      </c>
      <c r="J11" s="23" t="s">
        <v>3</v>
      </c>
      <c r="K11" s="29"/>
      <c r="L11" s="107"/>
      <c r="S11" s="29"/>
      <c r="T11" s="29"/>
      <c r="U11" s="29"/>
      <c r="V11" s="29"/>
      <c r="W11" s="29"/>
      <c r="X11" s="29"/>
      <c r="Y11" s="29"/>
      <c r="Z11" s="29"/>
      <c r="AA11" s="29"/>
      <c r="AB11" s="29"/>
      <c r="AC11" s="29"/>
      <c r="AD11" s="29"/>
      <c r="AE11" s="29"/>
    </row>
    <row r="12" s="2" customFormat="1" ht="12" customHeight="1">
      <c r="A12" s="29"/>
      <c r="B12" s="30"/>
      <c r="C12" s="29"/>
      <c r="D12" s="26" t="s">
        <v>19</v>
      </c>
      <c r="E12" s="29"/>
      <c r="F12" s="23" t="s">
        <v>20</v>
      </c>
      <c r="G12" s="29"/>
      <c r="H12" s="29"/>
      <c r="I12" s="26" t="s">
        <v>21</v>
      </c>
      <c r="J12" s="54" t="str">
        <f>'Rekapitulace stavby'!AN8</f>
        <v>14. 2. 2021</v>
      </c>
      <c r="K12" s="29"/>
      <c r="L12" s="107"/>
      <c r="S12" s="29"/>
      <c r="T12" s="29"/>
      <c r="U12" s="29"/>
      <c r="V12" s="29"/>
      <c r="W12" s="29"/>
      <c r="X12" s="29"/>
      <c r="Y12" s="29"/>
      <c r="Z12" s="29"/>
      <c r="AA12" s="29"/>
      <c r="AB12" s="29"/>
      <c r="AC12" s="29"/>
      <c r="AD12" s="29"/>
      <c r="AE12" s="29"/>
    </row>
    <row r="13" s="2" customFormat="1" ht="10.8" customHeight="1">
      <c r="A13" s="29"/>
      <c r="B13" s="30"/>
      <c r="C13" s="29"/>
      <c r="D13" s="29"/>
      <c r="E13" s="29"/>
      <c r="F13" s="29"/>
      <c r="G13" s="29"/>
      <c r="H13" s="29"/>
      <c r="I13" s="29"/>
      <c r="J13" s="29"/>
      <c r="K13" s="29"/>
      <c r="L13" s="107"/>
      <c r="S13" s="29"/>
      <c r="T13" s="29"/>
      <c r="U13" s="29"/>
      <c r="V13" s="29"/>
      <c r="W13" s="29"/>
      <c r="X13" s="29"/>
      <c r="Y13" s="29"/>
      <c r="Z13" s="29"/>
      <c r="AA13" s="29"/>
      <c r="AB13" s="29"/>
      <c r="AC13" s="29"/>
      <c r="AD13" s="29"/>
      <c r="AE13" s="29"/>
    </row>
    <row r="14" s="2" customFormat="1" ht="12" customHeight="1">
      <c r="A14" s="29"/>
      <c r="B14" s="30"/>
      <c r="C14" s="29"/>
      <c r="D14" s="26" t="s">
        <v>23</v>
      </c>
      <c r="E14" s="29"/>
      <c r="F14" s="29"/>
      <c r="G14" s="29"/>
      <c r="H14" s="29"/>
      <c r="I14" s="26" t="s">
        <v>24</v>
      </c>
      <c r="J14" s="23" t="s">
        <v>3</v>
      </c>
      <c r="K14" s="29"/>
      <c r="L14" s="107"/>
      <c r="S14" s="29"/>
      <c r="T14" s="29"/>
      <c r="U14" s="29"/>
      <c r="V14" s="29"/>
      <c r="W14" s="29"/>
      <c r="X14" s="29"/>
      <c r="Y14" s="29"/>
      <c r="Z14" s="29"/>
      <c r="AA14" s="29"/>
      <c r="AB14" s="29"/>
      <c r="AC14" s="29"/>
      <c r="AD14" s="29"/>
      <c r="AE14" s="29"/>
    </row>
    <row r="15" s="2" customFormat="1" ht="18" customHeight="1">
      <c r="A15" s="29"/>
      <c r="B15" s="30"/>
      <c r="C15" s="29"/>
      <c r="D15" s="29"/>
      <c r="E15" s="23" t="s">
        <v>25</v>
      </c>
      <c r="F15" s="29"/>
      <c r="G15" s="29"/>
      <c r="H15" s="29"/>
      <c r="I15" s="26" t="s">
        <v>26</v>
      </c>
      <c r="J15" s="23" t="s">
        <v>3</v>
      </c>
      <c r="K15" s="29"/>
      <c r="L15" s="107"/>
      <c r="S15" s="29"/>
      <c r="T15" s="29"/>
      <c r="U15" s="29"/>
      <c r="V15" s="29"/>
      <c r="W15" s="29"/>
      <c r="X15" s="29"/>
      <c r="Y15" s="29"/>
      <c r="Z15" s="29"/>
      <c r="AA15" s="29"/>
      <c r="AB15" s="29"/>
      <c r="AC15" s="29"/>
      <c r="AD15" s="29"/>
      <c r="AE15" s="29"/>
    </row>
    <row r="16" s="2" customFormat="1" ht="6.96" customHeight="1">
      <c r="A16" s="29"/>
      <c r="B16" s="30"/>
      <c r="C16" s="29"/>
      <c r="D16" s="29"/>
      <c r="E16" s="29"/>
      <c r="F16" s="29"/>
      <c r="G16" s="29"/>
      <c r="H16" s="29"/>
      <c r="I16" s="29"/>
      <c r="J16" s="29"/>
      <c r="K16" s="29"/>
      <c r="L16" s="107"/>
      <c r="S16" s="29"/>
      <c r="T16" s="29"/>
      <c r="U16" s="29"/>
      <c r="V16" s="29"/>
      <c r="W16" s="29"/>
      <c r="X16" s="29"/>
      <c r="Y16" s="29"/>
      <c r="Z16" s="29"/>
      <c r="AA16" s="29"/>
      <c r="AB16" s="29"/>
      <c r="AC16" s="29"/>
      <c r="AD16" s="29"/>
      <c r="AE16" s="29"/>
    </row>
    <row r="17" s="2" customFormat="1" ht="12" customHeight="1">
      <c r="A17" s="29"/>
      <c r="B17" s="30"/>
      <c r="C17" s="29"/>
      <c r="D17" s="26" t="s">
        <v>27</v>
      </c>
      <c r="E17" s="29"/>
      <c r="F17" s="29"/>
      <c r="G17" s="29"/>
      <c r="H17" s="29"/>
      <c r="I17" s="26" t="s">
        <v>24</v>
      </c>
      <c r="J17" s="23" t="str">
        <f>'Rekapitulace stavby'!AN13</f>
        <v/>
      </c>
      <c r="K17" s="29"/>
      <c r="L17" s="107"/>
      <c r="S17" s="29"/>
      <c r="T17" s="29"/>
      <c r="U17" s="29"/>
      <c r="V17" s="29"/>
      <c r="W17" s="29"/>
      <c r="X17" s="29"/>
      <c r="Y17" s="29"/>
      <c r="Z17" s="29"/>
      <c r="AA17" s="29"/>
      <c r="AB17" s="29"/>
      <c r="AC17" s="29"/>
      <c r="AD17" s="29"/>
      <c r="AE17" s="29"/>
    </row>
    <row r="18" s="2" customFormat="1" ht="18" customHeight="1">
      <c r="A18" s="29"/>
      <c r="B18" s="30"/>
      <c r="C18" s="29"/>
      <c r="D18" s="29"/>
      <c r="E18" s="23" t="str">
        <f>'Rekapitulace stavby'!E14</f>
        <v xml:space="preserve"> </v>
      </c>
      <c r="F18" s="23"/>
      <c r="G18" s="23"/>
      <c r="H18" s="23"/>
      <c r="I18" s="26" t="s">
        <v>26</v>
      </c>
      <c r="J18" s="23" t="str">
        <f>'Rekapitulace stavby'!AN14</f>
        <v/>
      </c>
      <c r="K18" s="29"/>
      <c r="L18" s="107"/>
      <c r="S18" s="29"/>
      <c r="T18" s="29"/>
      <c r="U18" s="29"/>
      <c r="V18" s="29"/>
      <c r="W18" s="29"/>
      <c r="X18" s="29"/>
      <c r="Y18" s="29"/>
      <c r="Z18" s="29"/>
      <c r="AA18" s="29"/>
      <c r="AB18" s="29"/>
      <c r="AC18" s="29"/>
      <c r="AD18" s="29"/>
      <c r="AE18" s="29"/>
    </row>
    <row r="19" s="2" customFormat="1" ht="6.96" customHeight="1">
      <c r="A19" s="29"/>
      <c r="B19" s="30"/>
      <c r="C19" s="29"/>
      <c r="D19" s="29"/>
      <c r="E19" s="29"/>
      <c r="F19" s="29"/>
      <c r="G19" s="29"/>
      <c r="H19" s="29"/>
      <c r="I19" s="29"/>
      <c r="J19" s="29"/>
      <c r="K19" s="29"/>
      <c r="L19" s="107"/>
      <c r="S19" s="29"/>
      <c r="T19" s="29"/>
      <c r="U19" s="29"/>
      <c r="V19" s="29"/>
      <c r="W19" s="29"/>
      <c r="X19" s="29"/>
      <c r="Y19" s="29"/>
      <c r="Z19" s="29"/>
      <c r="AA19" s="29"/>
      <c r="AB19" s="29"/>
      <c r="AC19" s="29"/>
      <c r="AD19" s="29"/>
      <c r="AE19" s="29"/>
    </row>
    <row r="20" s="2" customFormat="1" ht="12" customHeight="1">
      <c r="A20" s="29"/>
      <c r="B20" s="30"/>
      <c r="C20" s="29"/>
      <c r="D20" s="26" t="s">
        <v>28</v>
      </c>
      <c r="E20" s="29"/>
      <c r="F20" s="29"/>
      <c r="G20" s="29"/>
      <c r="H20" s="29"/>
      <c r="I20" s="26" t="s">
        <v>24</v>
      </c>
      <c r="J20" s="23" t="s">
        <v>3</v>
      </c>
      <c r="K20" s="29"/>
      <c r="L20" s="107"/>
      <c r="S20" s="29"/>
      <c r="T20" s="29"/>
      <c r="U20" s="29"/>
      <c r="V20" s="29"/>
      <c r="W20" s="29"/>
      <c r="X20" s="29"/>
      <c r="Y20" s="29"/>
      <c r="Z20" s="29"/>
      <c r="AA20" s="29"/>
      <c r="AB20" s="29"/>
      <c r="AC20" s="29"/>
      <c r="AD20" s="29"/>
      <c r="AE20" s="29"/>
    </row>
    <row r="21" s="2" customFormat="1" ht="18" customHeight="1">
      <c r="A21" s="29"/>
      <c r="B21" s="30"/>
      <c r="C21" s="29"/>
      <c r="D21" s="29"/>
      <c r="E21" s="23" t="s">
        <v>29</v>
      </c>
      <c r="F21" s="29"/>
      <c r="G21" s="29"/>
      <c r="H21" s="29"/>
      <c r="I21" s="26" t="s">
        <v>26</v>
      </c>
      <c r="J21" s="23" t="s">
        <v>3</v>
      </c>
      <c r="K21" s="29"/>
      <c r="L21" s="107"/>
      <c r="S21" s="29"/>
      <c r="T21" s="29"/>
      <c r="U21" s="29"/>
      <c r="V21" s="29"/>
      <c r="W21" s="29"/>
      <c r="X21" s="29"/>
      <c r="Y21" s="29"/>
      <c r="Z21" s="29"/>
      <c r="AA21" s="29"/>
      <c r="AB21" s="29"/>
      <c r="AC21" s="29"/>
      <c r="AD21" s="29"/>
      <c r="AE21" s="29"/>
    </row>
    <row r="22" s="2" customFormat="1" ht="6.96" customHeight="1">
      <c r="A22" s="29"/>
      <c r="B22" s="30"/>
      <c r="C22" s="29"/>
      <c r="D22" s="29"/>
      <c r="E22" s="29"/>
      <c r="F22" s="29"/>
      <c r="G22" s="29"/>
      <c r="H22" s="29"/>
      <c r="I22" s="29"/>
      <c r="J22" s="29"/>
      <c r="K22" s="29"/>
      <c r="L22" s="107"/>
      <c r="S22" s="29"/>
      <c r="T22" s="29"/>
      <c r="U22" s="29"/>
      <c r="V22" s="29"/>
      <c r="W22" s="29"/>
      <c r="X22" s="29"/>
      <c r="Y22" s="29"/>
      <c r="Z22" s="29"/>
      <c r="AA22" s="29"/>
      <c r="AB22" s="29"/>
      <c r="AC22" s="29"/>
      <c r="AD22" s="29"/>
      <c r="AE22" s="29"/>
    </row>
    <row r="23" s="2" customFormat="1" ht="12" customHeight="1">
      <c r="A23" s="29"/>
      <c r="B23" s="30"/>
      <c r="C23" s="29"/>
      <c r="D23" s="26" t="s">
        <v>31</v>
      </c>
      <c r="E23" s="29"/>
      <c r="F23" s="29"/>
      <c r="G23" s="29"/>
      <c r="H23" s="29"/>
      <c r="I23" s="26" t="s">
        <v>24</v>
      </c>
      <c r="J23" s="23" t="str">
        <f>IF('Rekapitulace stavby'!AN19="","",'Rekapitulace stavby'!AN19)</f>
        <v/>
      </c>
      <c r="K23" s="29"/>
      <c r="L23" s="107"/>
      <c r="S23" s="29"/>
      <c r="T23" s="29"/>
      <c r="U23" s="29"/>
      <c r="V23" s="29"/>
      <c r="W23" s="29"/>
      <c r="X23" s="29"/>
      <c r="Y23" s="29"/>
      <c r="Z23" s="29"/>
      <c r="AA23" s="29"/>
      <c r="AB23" s="29"/>
      <c r="AC23" s="29"/>
      <c r="AD23" s="29"/>
      <c r="AE23" s="29"/>
    </row>
    <row r="24" s="2" customFormat="1" ht="18" customHeight="1">
      <c r="A24" s="29"/>
      <c r="B24" s="30"/>
      <c r="C24" s="29"/>
      <c r="D24" s="29"/>
      <c r="E24" s="23" t="str">
        <f>IF('Rekapitulace stavby'!E20="","",'Rekapitulace stavby'!E20)</f>
        <v xml:space="preserve"> </v>
      </c>
      <c r="F24" s="29"/>
      <c r="G24" s="29"/>
      <c r="H24" s="29"/>
      <c r="I24" s="26" t="s">
        <v>26</v>
      </c>
      <c r="J24" s="23" t="str">
        <f>IF('Rekapitulace stavby'!AN20="","",'Rekapitulace stavby'!AN20)</f>
        <v/>
      </c>
      <c r="K24" s="29"/>
      <c r="L24" s="107"/>
      <c r="S24" s="29"/>
      <c r="T24" s="29"/>
      <c r="U24" s="29"/>
      <c r="V24" s="29"/>
      <c r="W24" s="29"/>
      <c r="X24" s="29"/>
      <c r="Y24" s="29"/>
      <c r="Z24" s="29"/>
      <c r="AA24" s="29"/>
      <c r="AB24" s="29"/>
      <c r="AC24" s="29"/>
      <c r="AD24" s="29"/>
      <c r="AE24" s="29"/>
    </row>
    <row r="25" s="2" customFormat="1" ht="6.96" customHeight="1">
      <c r="A25" s="29"/>
      <c r="B25" s="30"/>
      <c r="C25" s="29"/>
      <c r="D25" s="29"/>
      <c r="E25" s="29"/>
      <c r="F25" s="29"/>
      <c r="G25" s="29"/>
      <c r="H25" s="29"/>
      <c r="I25" s="29"/>
      <c r="J25" s="29"/>
      <c r="K25" s="29"/>
      <c r="L25" s="107"/>
      <c r="S25" s="29"/>
      <c r="T25" s="29"/>
      <c r="U25" s="29"/>
      <c r="V25" s="29"/>
      <c r="W25" s="29"/>
      <c r="X25" s="29"/>
      <c r="Y25" s="29"/>
      <c r="Z25" s="29"/>
      <c r="AA25" s="29"/>
      <c r="AB25" s="29"/>
      <c r="AC25" s="29"/>
      <c r="AD25" s="29"/>
      <c r="AE25" s="29"/>
    </row>
    <row r="26" s="2" customFormat="1" ht="12" customHeight="1">
      <c r="A26" s="29"/>
      <c r="B26" s="30"/>
      <c r="C26" s="29"/>
      <c r="D26" s="26" t="s">
        <v>32</v>
      </c>
      <c r="E26" s="29"/>
      <c r="F26" s="29"/>
      <c r="G26" s="29"/>
      <c r="H26" s="29"/>
      <c r="I26" s="29"/>
      <c r="J26" s="29"/>
      <c r="K26" s="29"/>
      <c r="L26" s="107"/>
      <c r="S26" s="29"/>
      <c r="T26" s="29"/>
      <c r="U26" s="29"/>
      <c r="V26" s="29"/>
      <c r="W26" s="29"/>
      <c r="X26" s="29"/>
      <c r="Y26" s="29"/>
      <c r="Z26" s="29"/>
      <c r="AA26" s="29"/>
      <c r="AB26" s="29"/>
      <c r="AC26" s="29"/>
      <c r="AD26" s="29"/>
      <c r="AE26" s="29"/>
    </row>
    <row r="27" s="8" customFormat="1" ht="83.25" customHeight="1">
      <c r="A27" s="108"/>
      <c r="B27" s="109"/>
      <c r="C27" s="108"/>
      <c r="D27" s="108"/>
      <c r="E27" s="27" t="s">
        <v>766</v>
      </c>
      <c r="F27" s="27"/>
      <c r="G27" s="27"/>
      <c r="H27" s="27"/>
      <c r="I27" s="108"/>
      <c r="J27" s="108"/>
      <c r="K27" s="108"/>
      <c r="L27" s="110"/>
      <c r="S27" s="108"/>
      <c r="T27" s="108"/>
      <c r="U27" s="108"/>
      <c r="V27" s="108"/>
      <c r="W27" s="108"/>
      <c r="X27" s="108"/>
      <c r="Y27" s="108"/>
      <c r="Z27" s="108"/>
      <c r="AA27" s="108"/>
      <c r="AB27" s="108"/>
      <c r="AC27" s="108"/>
      <c r="AD27" s="108"/>
      <c r="AE27" s="108"/>
    </row>
    <row r="28" s="2" customFormat="1" ht="6.96" customHeight="1">
      <c r="A28" s="29"/>
      <c r="B28" s="30"/>
      <c r="C28" s="29"/>
      <c r="D28" s="29"/>
      <c r="E28" s="29"/>
      <c r="F28" s="29"/>
      <c r="G28" s="29"/>
      <c r="H28" s="29"/>
      <c r="I28" s="29"/>
      <c r="J28" s="29"/>
      <c r="K28" s="29"/>
      <c r="L28" s="107"/>
      <c r="S28" s="29"/>
      <c r="T28" s="29"/>
      <c r="U28" s="29"/>
      <c r="V28" s="29"/>
      <c r="W28" s="29"/>
      <c r="X28" s="29"/>
      <c r="Y28" s="29"/>
      <c r="Z28" s="29"/>
      <c r="AA28" s="29"/>
      <c r="AB28" s="29"/>
      <c r="AC28" s="29"/>
      <c r="AD28" s="29"/>
      <c r="AE28" s="29"/>
    </row>
    <row r="29" s="2" customFormat="1" ht="6.96" customHeight="1">
      <c r="A29" s="29"/>
      <c r="B29" s="30"/>
      <c r="C29" s="29"/>
      <c r="D29" s="74"/>
      <c r="E29" s="74"/>
      <c r="F29" s="74"/>
      <c r="G29" s="74"/>
      <c r="H29" s="74"/>
      <c r="I29" s="74"/>
      <c r="J29" s="74"/>
      <c r="K29" s="74"/>
      <c r="L29" s="107"/>
      <c r="S29" s="29"/>
      <c r="T29" s="29"/>
      <c r="U29" s="29"/>
      <c r="V29" s="29"/>
      <c r="W29" s="29"/>
      <c r="X29" s="29"/>
      <c r="Y29" s="29"/>
      <c r="Z29" s="29"/>
      <c r="AA29" s="29"/>
      <c r="AB29" s="29"/>
      <c r="AC29" s="29"/>
      <c r="AD29" s="29"/>
      <c r="AE29" s="29"/>
    </row>
    <row r="30" s="2" customFormat="1" ht="25.44" customHeight="1">
      <c r="A30" s="29"/>
      <c r="B30" s="30"/>
      <c r="C30" s="29"/>
      <c r="D30" s="111" t="s">
        <v>34</v>
      </c>
      <c r="E30" s="29"/>
      <c r="F30" s="29"/>
      <c r="G30" s="29"/>
      <c r="H30" s="29"/>
      <c r="I30" s="29"/>
      <c r="J30" s="80">
        <f>ROUND(J80, 2)</f>
        <v>176000</v>
      </c>
      <c r="K30" s="29"/>
      <c r="L30" s="107"/>
      <c r="S30" s="29"/>
      <c r="T30" s="29"/>
      <c r="U30" s="29"/>
      <c r="V30" s="29"/>
      <c r="W30" s="29"/>
      <c r="X30" s="29"/>
      <c r="Y30" s="29"/>
      <c r="Z30" s="29"/>
      <c r="AA30" s="29"/>
      <c r="AB30" s="29"/>
      <c r="AC30" s="29"/>
      <c r="AD30" s="29"/>
      <c r="AE30" s="29"/>
    </row>
    <row r="31" s="2" customFormat="1" ht="6.96" customHeight="1">
      <c r="A31" s="29"/>
      <c r="B31" s="30"/>
      <c r="C31" s="29"/>
      <c r="D31" s="74"/>
      <c r="E31" s="74"/>
      <c r="F31" s="74"/>
      <c r="G31" s="74"/>
      <c r="H31" s="74"/>
      <c r="I31" s="74"/>
      <c r="J31" s="74"/>
      <c r="K31" s="74"/>
      <c r="L31" s="107"/>
      <c r="S31" s="29"/>
      <c r="T31" s="29"/>
      <c r="U31" s="29"/>
      <c r="V31" s="29"/>
      <c r="W31" s="29"/>
      <c r="X31" s="29"/>
      <c r="Y31" s="29"/>
      <c r="Z31" s="29"/>
      <c r="AA31" s="29"/>
      <c r="AB31" s="29"/>
      <c r="AC31" s="29"/>
      <c r="AD31" s="29"/>
      <c r="AE31" s="29"/>
    </row>
    <row r="32" s="2" customFormat="1" ht="14.4" customHeight="1">
      <c r="A32" s="29"/>
      <c r="B32" s="30"/>
      <c r="C32" s="29"/>
      <c r="D32" s="29"/>
      <c r="E32" s="29"/>
      <c r="F32" s="34" t="s">
        <v>36</v>
      </c>
      <c r="G32" s="29"/>
      <c r="H32" s="29"/>
      <c r="I32" s="34" t="s">
        <v>35</v>
      </c>
      <c r="J32" s="34" t="s">
        <v>37</v>
      </c>
      <c r="K32" s="29"/>
      <c r="L32" s="107"/>
      <c r="S32" s="29"/>
      <c r="T32" s="29"/>
      <c r="U32" s="29"/>
      <c r="V32" s="29"/>
      <c r="W32" s="29"/>
      <c r="X32" s="29"/>
      <c r="Y32" s="29"/>
      <c r="Z32" s="29"/>
      <c r="AA32" s="29"/>
      <c r="AB32" s="29"/>
      <c r="AC32" s="29"/>
      <c r="AD32" s="29"/>
      <c r="AE32" s="29"/>
    </row>
    <row r="33" s="2" customFormat="1" ht="14.4" customHeight="1">
      <c r="A33" s="29"/>
      <c r="B33" s="30"/>
      <c r="C33" s="29"/>
      <c r="D33" s="112" t="s">
        <v>38</v>
      </c>
      <c r="E33" s="26" t="s">
        <v>39</v>
      </c>
      <c r="F33" s="113">
        <f>ROUND((SUM(BE80:BE93)),  2)</f>
        <v>0</v>
      </c>
      <c r="G33" s="29"/>
      <c r="H33" s="29"/>
      <c r="I33" s="114">
        <v>0.20999999999999999</v>
      </c>
      <c r="J33" s="113">
        <f>ROUND(((SUM(BE80:BE93))*I33),  2)</f>
        <v>0</v>
      </c>
      <c r="K33" s="29"/>
      <c r="L33" s="107"/>
      <c r="S33" s="29"/>
      <c r="T33" s="29"/>
      <c r="U33" s="29"/>
      <c r="V33" s="29"/>
      <c r="W33" s="29"/>
      <c r="X33" s="29"/>
      <c r="Y33" s="29"/>
      <c r="Z33" s="29"/>
      <c r="AA33" s="29"/>
      <c r="AB33" s="29"/>
      <c r="AC33" s="29"/>
      <c r="AD33" s="29"/>
      <c r="AE33" s="29"/>
    </row>
    <row r="34" s="2" customFormat="1" ht="14.4" customHeight="1">
      <c r="A34" s="29"/>
      <c r="B34" s="30"/>
      <c r="C34" s="29"/>
      <c r="D34" s="29"/>
      <c r="E34" s="26" t="s">
        <v>40</v>
      </c>
      <c r="F34" s="113">
        <f>ROUND((SUM(BF80:BF93)),  2)</f>
        <v>176000</v>
      </c>
      <c r="G34" s="29"/>
      <c r="H34" s="29"/>
      <c r="I34" s="114">
        <v>0.14999999999999999</v>
      </c>
      <c r="J34" s="113">
        <f>ROUND(((SUM(BF80:BF93))*I34),  2)</f>
        <v>26400</v>
      </c>
      <c r="K34" s="29"/>
      <c r="L34" s="107"/>
      <c r="S34" s="29"/>
      <c r="T34" s="29"/>
      <c r="U34" s="29"/>
      <c r="V34" s="29"/>
      <c r="W34" s="29"/>
      <c r="X34" s="29"/>
      <c r="Y34" s="29"/>
      <c r="Z34" s="29"/>
      <c r="AA34" s="29"/>
      <c r="AB34" s="29"/>
      <c r="AC34" s="29"/>
      <c r="AD34" s="29"/>
      <c r="AE34" s="29"/>
    </row>
    <row r="35" hidden="1" s="2" customFormat="1" ht="14.4" customHeight="1">
      <c r="A35" s="29"/>
      <c r="B35" s="30"/>
      <c r="C35" s="29"/>
      <c r="D35" s="29"/>
      <c r="E35" s="26" t="s">
        <v>41</v>
      </c>
      <c r="F35" s="113">
        <f>ROUND((SUM(BG80:BG93)),  2)</f>
        <v>0</v>
      </c>
      <c r="G35" s="29"/>
      <c r="H35" s="29"/>
      <c r="I35" s="114">
        <v>0.20999999999999999</v>
      </c>
      <c r="J35" s="113">
        <f>0</f>
        <v>0</v>
      </c>
      <c r="K35" s="29"/>
      <c r="L35" s="107"/>
      <c r="S35" s="29"/>
      <c r="T35" s="29"/>
      <c r="U35" s="29"/>
      <c r="V35" s="29"/>
      <c r="W35" s="29"/>
      <c r="X35" s="29"/>
      <c r="Y35" s="29"/>
      <c r="Z35" s="29"/>
      <c r="AA35" s="29"/>
      <c r="AB35" s="29"/>
      <c r="AC35" s="29"/>
      <c r="AD35" s="29"/>
      <c r="AE35" s="29"/>
    </row>
    <row r="36" hidden="1" s="2" customFormat="1" ht="14.4" customHeight="1">
      <c r="A36" s="29"/>
      <c r="B36" s="30"/>
      <c r="C36" s="29"/>
      <c r="D36" s="29"/>
      <c r="E36" s="26" t="s">
        <v>42</v>
      </c>
      <c r="F36" s="113">
        <f>ROUND((SUM(BH80:BH93)),  2)</f>
        <v>0</v>
      </c>
      <c r="G36" s="29"/>
      <c r="H36" s="29"/>
      <c r="I36" s="114">
        <v>0.14999999999999999</v>
      </c>
      <c r="J36" s="113">
        <f>0</f>
        <v>0</v>
      </c>
      <c r="K36" s="29"/>
      <c r="L36" s="107"/>
      <c r="S36" s="29"/>
      <c r="T36" s="29"/>
      <c r="U36" s="29"/>
      <c r="V36" s="29"/>
      <c r="W36" s="29"/>
      <c r="X36" s="29"/>
      <c r="Y36" s="29"/>
      <c r="Z36" s="29"/>
      <c r="AA36" s="29"/>
      <c r="AB36" s="29"/>
      <c r="AC36" s="29"/>
      <c r="AD36" s="29"/>
      <c r="AE36" s="29"/>
    </row>
    <row r="37" hidden="1" s="2" customFormat="1" ht="14.4" customHeight="1">
      <c r="A37" s="29"/>
      <c r="B37" s="30"/>
      <c r="C37" s="29"/>
      <c r="D37" s="29"/>
      <c r="E37" s="26" t="s">
        <v>43</v>
      </c>
      <c r="F37" s="113">
        <f>ROUND((SUM(BI80:BI93)),  2)</f>
        <v>0</v>
      </c>
      <c r="G37" s="29"/>
      <c r="H37" s="29"/>
      <c r="I37" s="114">
        <v>0</v>
      </c>
      <c r="J37" s="113">
        <f>0</f>
        <v>0</v>
      </c>
      <c r="K37" s="29"/>
      <c r="L37" s="107"/>
      <c r="S37" s="29"/>
      <c r="T37" s="29"/>
      <c r="U37" s="29"/>
      <c r="V37" s="29"/>
      <c r="W37" s="29"/>
      <c r="X37" s="29"/>
      <c r="Y37" s="29"/>
      <c r="Z37" s="29"/>
      <c r="AA37" s="29"/>
      <c r="AB37" s="29"/>
      <c r="AC37" s="29"/>
      <c r="AD37" s="29"/>
      <c r="AE37" s="29"/>
    </row>
    <row r="38" s="2" customFormat="1" ht="6.96" customHeight="1">
      <c r="A38" s="29"/>
      <c r="B38" s="30"/>
      <c r="C38" s="29"/>
      <c r="D38" s="29"/>
      <c r="E38" s="29"/>
      <c r="F38" s="29"/>
      <c r="G38" s="29"/>
      <c r="H38" s="29"/>
      <c r="I38" s="29"/>
      <c r="J38" s="29"/>
      <c r="K38" s="29"/>
      <c r="L38" s="107"/>
      <c r="S38" s="29"/>
      <c r="T38" s="29"/>
      <c r="U38" s="29"/>
      <c r="V38" s="29"/>
      <c r="W38" s="29"/>
      <c r="X38" s="29"/>
      <c r="Y38" s="29"/>
      <c r="Z38" s="29"/>
      <c r="AA38" s="29"/>
      <c r="AB38" s="29"/>
      <c r="AC38" s="29"/>
      <c r="AD38" s="29"/>
      <c r="AE38" s="29"/>
    </row>
    <row r="39" s="2" customFormat="1" ht="25.44" customHeight="1">
      <c r="A39" s="29"/>
      <c r="B39" s="30"/>
      <c r="C39" s="115"/>
      <c r="D39" s="116" t="s">
        <v>44</v>
      </c>
      <c r="E39" s="66"/>
      <c r="F39" s="66"/>
      <c r="G39" s="117" t="s">
        <v>45</v>
      </c>
      <c r="H39" s="118" t="s">
        <v>46</v>
      </c>
      <c r="I39" s="66"/>
      <c r="J39" s="119">
        <f>SUM(J30:J37)</f>
        <v>202400</v>
      </c>
      <c r="K39" s="120"/>
      <c r="L39" s="107"/>
      <c r="S39" s="29"/>
      <c r="T39" s="29"/>
      <c r="U39" s="29"/>
      <c r="V39" s="29"/>
      <c r="W39" s="29"/>
      <c r="X39" s="29"/>
      <c r="Y39" s="29"/>
      <c r="Z39" s="29"/>
      <c r="AA39" s="29"/>
      <c r="AB39" s="29"/>
      <c r="AC39" s="29"/>
      <c r="AD39" s="29"/>
      <c r="AE39" s="29"/>
    </row>
    <row r="40" s="2" customFormat="1" ht="14.4" customHeight="1">
      <c r="A40" s="29"/>
      <c r="B40" s="45"/>
      <c r="C40" s="46"/>
      <c r="D40" s="46"/>
      <c r="E40" s="46"/>
      <c r="F40" s="46"/>
      <c r="G40" s="46"/>
      <c r="H40" s="46"/>
      <c r="I40" s="46"/>
      <c r="J40" s="46"/>
      <c r="K40" s="46"/>
      <c r="L40" s="107"/>
      <c r="S40" s="29"/>
      <c r="T40" s="29"/>
      <c r="U40" s="29"/>
      <c r="V40" s="29"/>
      <c r="W40" s="29"/>
      <c r="X40" s="29"/>
      <c r="Y40" s="29"/>
      <c r="Z40" s="29"/>
      <c r="AA40" s="29"/>
      <c r="AB40" s="29"/>
      <c r="AC40" s="29"/>
      <c r="AD40" s="29"/>
      <c r="AE40" s="29"/>
    </row>
    <row r="44" s="2" customFormat="1" ht="6.96" customHeight="1">
      <c r="A44" s="29"/>
      <c r="B44" s="47"/>
      <c r="C44" s="48"/>
      <c r="D44" s="48"/>
      <c r="E44" s="48"/>
      <c r="F44" s="48"/>
      <c r="G44" s="48"/>
      <c r="H44" s="48"/>
      <c r="I44" s="48"/>
      <c r="J44" s="48"/>
      <c r="K44" s="48"/>
      <c r="L44" s="107"/>
      <c r="S44" s="29"/>
      <c r="T44" s="29"/>
      <c r="U44" s="29"/>
      <c r="V44" s="29"/>
      <c r="W44" s="29"/>
      <c r="X44" s="29"/>
      <c r="Y44" s="29"/>
      <c r="Z44" s="29"/>
      <c r="AA44" s="29"/>
      <c r="AB44" s="29"/>
      <c r="AC44" s="29"/>
      <c r="AD44" s="29"/>
      <c r="AE44" s="29"/>
    </row>
    <row r="45" s="2" customFormat="1" ht="24.96" customHeight="1">
      <c r="A45" s="29"/>
      <c r="B45" s="30"/>
      <c r="C45" s="20" t="s">
        <v>83</v>
      </c>
      <c r="D45" s="29"/>
      <c r="E45" s="29"/>
      <c r="F45" s="29"/>
      <c r="G45" s="29"/>
      <c r="H45" s="29"/>
      <c r="I45" s="29"/>
      <c r="J45" s="29"/>
      <c r="K45" s="29"/>
      <c r="L45" s="107"/>
      <c r="S45" s="29"/>
      <c r="T45" s="29"/>
      <c r="U45" s="29"/>
      <c r="V45" s="29"/>
      <c r="W45" s="29"/>
      <c r="X45" s="29"/>
      <c r="Y45" s="29"/>
      <c r="Z45" s="29"/>
      <c r="AA45" s="29"/>
      <c r="AB45" s="29"/>
      <c r="AC45" s="29"/>
      <c r="AD45" s="29"/>
      <c r="AE45" s="29"/>
    </row>
    <row r="46" s="2" customFormat="1" ht="6.96" customHeight="1">
      <c r="A46" s="29"/>
      <c r="B46" s="30"/>
      <c r="C46" s="29"/>
      <c r="D46" s="29"/>
      <c r="E46" s="29"/>
      <c r="F46" s="29"/>
      <c r="G46" s="29"/>
      <c r="H46" s="29"/>
      <c r="I46" s="29"/>
      <c r="J46" s="29"/>
      <c r="K46" s="29"/>
      <c r="L46" s="107"/>
      <c r="S46" s="29"/>
      <c r="T46" s="29"/>
      <c r="U46" s="29"/>
      <c r="V46" s="29"/>
      <c r="W46" s="29"/>
      <c r="X46" s="29"/>
      <c r="Y46" s="29"/>
      <c r="Z46" s="29"/>
      <c r="AA46" s="29"/>
      <c r="AB46" s="29"/>
      <c r="AC46" s="29"/>
      <c r="AD46" s="29"/>
      <c r="AE46" s="29"/>
    </row>
    <row r="47" s="2" customFormat="1" ht="12" customHeight="1">
      <c r="A47" s="29"/>
      <c r="B47" s="30"/>
      <c r="C47" s="26" t="s">
        <v>15</v>
      </c>
      <c r="D47" s="29"/>
      <c r="E47" s="29"/>
      <c r="F47" s="29"/>
      <c r="G47" s="29"/>
      <c r="H47" s="29"/>
      <c r="I47" s="29"/>
      <c r="J47" s="29"/>
      <c r="K47" s="29"/>
      <c r="L47" s="107"/>
      <c r="S47" s="29"/>
      <c r="T47" s="29"/>
      <c r="U47" s="29"/>
      <c r="V47" s="29"/>
      <c r="W47" s="29"/>
      <c r="X47" s="29"/>
      <c r="Y47" s="29"/>
      <c r="Z47" s="29"/>
      <c r="AA47" s="29"/>
      <c r="AB47" s="29"/>
      <c r="AC47" s="29"/>
      <c r="AD47" s="29"/>
      <c r="AE47" s="29"/>
    </row>
    <row r="48" s="2" customFormat="1" ht="16.5" customHeight="1">
      <c r="A48" s="29"/>
      <c r="B48" s="30"/>
      <c r="C48" s="29"/>
      <c r="D48" s="29"/>
      <c r="E48" s="106" t="str">
        <f>E7</f>
        <v>BD Benešova 642-644, Kolín</v>
      </c>
      <c r="F48" s="26"/>
      <c r="G48" s="26"/>
      <c r="H48" s="26"/>
      <c r="I48" s="29"/>
      <c r="J48" s="29"/>
      <c r="K48" s="29"/>
      <c r="L48" s="107"/>
      <c r="S48" s="29"/>
      <c r="T48" s="29"/>
      <c r="U48" s="29"/>
      <c r="V48" s="29"/>
      <c r="W48" s="29"/>
      <c r="X48" s="29"/>
      <c r="Y48" s="29"/>
      <c r="Z48" s="29"/>
      <c r="AA48" s="29"/>
      <c r="AB48" s="29"/>
      <c r="AC48" s="29"/>
      <c r="AD48" s="29"/>
      <c r="AE48" s="29"/>
    </row>
    <row r="49" s="2" customFormat="1" ht="12" customHeight="1">
      <c r="A49" s="29"/>
      <c r="B49" s="30"/>
      <c r="C49" s="26" t="s">
        <v>81</v>
      </c>
      <c r="D49" s="29"/>
      <c r="E49" s="29"/>
      <c r="F49" s="29"/>
      <c r="G49" s="29"/>
      <c r="H49" s="29"/>
      <c r="I49" s="29"/>
      <c r="J49" s="29"/>
      <c r="K49" s="29"/>
      <c r="L49" s="107"/>
      <c r="S49" s="29"/>
      <c r="T49" s="29"/>
      <c r="U49" s="29"/>
      <c r="V49" s="29"/>
      <c r="W49" s="29"/>
      <c r="X49" s="29"/>
      <c r="Y49" s="29"/>
      <c r="Z49" s="29"/>
      <c r="AA49" s="29"/>
      <c r="AB49" s="29"/>
      <c r="AC49" s="29"/>
      <c r="AD49" s="29"/>
      <c r="AE49" s="29"/>
    </row>
    <row r="50" s="2" customFormat="1" ht="16.5" customHeight="1">
      <c r="A50" s="29"/>
      <c r="B50" s="30"/>
      <c r="C50" s="29"/>
      <c r="D50" s="29"/>
      <c r="E50" s="52" t="str">
        <f>E9</f>
        <v>VRN - Ostatní a vedlejší náklady</v>
      </c>
      <c r="F50" s="29"/>
      <c r="G50" s="29"/>
      <c r="H50" s="29"/>
      <c r="I50" s="29"/>
      <c r="J50" s="29"/>
      <c r="K50" s="29"/>
      <c r="L50" s="107"/>
      <c r="S50" s="29"/>
      <c r="T50" s="29"/>
      <c r="U50" s="29"/>
      <c r="V50" s="29"/>
      <c r="W50" s="29"/>
      <c r="X50" s="29"/>
      <c r="Y50" s="29"/>
      <c r="Z50" s="29"/>
      <c r="AA50" s="29"/>
      <c r="AB50" s="29"/>
      <c r="AC50" s="29"/>
      <c r="AD50" s="29"/>
      <c r="AE50" s="29"/>
    </row>
    <row r="51" s="2" customFormat="1" ht="6.96" customHeight="1">
      <c r="A51" s="29"/>
      <c r="B51" s="30"/>
      <c r="C51" s="29"/>
      <c r="D51" s="29"/>
      <c r="E51" s="29"/>
      <c r="F51" s="29"/>
      <c r="G51" s="29"/>
      <c r="H51" s="29"/>
      <c r="I51" s="29"/>
      <c r="J51" s="29"/>
      <c r="K51" s="29"/>
      <c r="L51" s="107"/>
      <c r="S51" s="29"/>
      <c r="T51" s="29"/>
      <c r="U51" s="29"/>
      <c r="V51" s="29"/>
      <c r="W51" s="29"/>
      <c r="X51" s="29"/>
      <c r="Y51" s="29"/>
      <c r="Z51" s="29"/>
      <c r="AA51" s="29"/>
      <c r="AB51" s="29"/>
      <c r="AC51" s="29"/>
      <c r="AD51" s="29"/>
      <c r="AE51" s="29"/>
    </row>
    <row r="52" s="2" customFormat="1" ht="12" customHeight="1">
      <c r="A52" s="29"/>
      <c r="B52" s="30"/>
      <c r="C52" s="26" t="s">
        <v>19</v>
      </c>
      <c r="D52" s="29"/>
      <c r="E52" s="29"/>
      <c r="F52" s="23" t="str">
        <f>F12</f>
        <v xml:space="preserve"> </v>
      </c>
      <c r="G52" s="29"/>
      <c r="H52" s="29"/>
      <c r="I52" s="26" t="s">
        <v>21</v>
      </c>
      <c r="J52" s="54" t="str">
        <f>IF(J12="","",J12)</f>
        <v>14. 2. 2021</v>
      </c>
      <c r="K52" s="29"/>
      <c r="L52" s="107"/>
      <c r="S52" s="29"/>
      <c r="T52" s="29"/>
      <c r="U52" s="29"/>
      <c r="V52" s="29"/>
      <c r="W52" s="29"/>
      <c r="X52" s="29"/>
      <c r="Y52" s="29"/>
      <c r="Z52" s="29"/>
      <c r="AA52" s="29"/>
      <c r="AB52" s="29"/>
      <c r="AC52" s="29"/>
      <c r="AD52" s="29"/>
      <c r="AE52" s="29"/>
    </row>
    <row r="53" s="2" customFormat="1" ht="6.96" customHeight="1">
      <c r="A53" s="29"/>
      <c r="B53" s="30"/>
      <c r="C53" s="29"/>
      <c r="D53" s="29"/>
      <c r="E53" s="29"/>
      <c r="F53" s="29"/>
      <c r="G53" s="29"/>
      <c r="H53" s="29"/>
      <c r="I53" s="29"/>
      <c r="J53" s="29"/>
      <c r="K53" s="29"/>
      <c r="L53" s="107"/>
      <c r="S53" s="29"/>
      <c r="T53" s="29"/>
      <c r="U53" s="29"/>
      <c r="V53" s="29"/>
      <c r="W53" s="29"/>
      <c r="X53" s="29"/>
      <c r="Y53" s="29"/>
      <c r="Z53" s="29"/>
      <c r="AA53" s="29"/>
      <c r="AB53" s="29"/>
      <c r="AC53" s="29"/>
      <c r="AD53" s="29"/>
      <c r="AE53" s="29"/>
    </row>
    <row r="54" s="2" customFormat="1" ht="15.15" customHeight="1">
      <c r="A54" s="29"/>
      <c r="B54" s="30"/>
      <c r="C54" s="26" t="s">
        <v>23</v>
      </c>
      <c r="D54" s="29"/>
      <c r="E54" s="29"/>
      <c r="F54" s="23" t="str">
        <f>E15</f>
        <v>Město Kolín</v>
      </c>
      <c r="G54" s="29"/>
      <c r="H54" s="29"/>
      <c r="I54" s="26" t="s">
        <v>28</v>
      </c>
      <c r="J54" s="27" t="str">
        <f>E21</f>
        <v>Revitali s.r.o.</v>
      </c>
      <c r="K54" s="29"/>
      <c r="L54" s="107"/>
      <c r="S54" s="29"/>
      <c r="T54" s="29"/>
      <c r="U54" s="29"/>
      <c r="V54" s="29"/>
      <c r="W54" s="29"/>
      <c r="X54" s="29"/>
      <c r="Y54" s="29"/>
      <c r="Z54" s="29"/>
      <c r="AA54" s="29"/>
      <c r="AB54" s="29"/>
      <c r="AC54" s="29"/>
      <c r="AD54" s="29"/>
      <c r="AE54" s="29"/>
    </row>
    <row r="55" s="2" customFormat="1" ht="15.15" customHeight="1">
      <c r="A55" s="29"/>
      <c r="B55" s="30"/>
      <c r="C55" s="26" t="s">
        <v>27</v>
      </c>
      <c r="D55" s="29"/>
      <c r="E55" s="29"/>
      <c r="F55" s="23" t="str">
        <f>IF(E18="","",E18)</f>
        <v xml:space="preserve"> </v>
      </c>
      <c r="G55" s="29"/>
      <c r="H55" s="29"/>
      <c r="I55" s="26" t="s">
        <v>31</v>
      </c>
      <c r="J55" s="27" t="str">
        <f>E24</f>
        <v xml:space="preserve"> </v>
      </c>
      <c r="K55" s="29"/>
      <c r="L55" s="107"/>
      <c r="S55" s="29"/>
      <c r="T55" s="29"/>
      <c r="U55" s="29"/>
      <c r="V55" s="29"/>
      <c r="W55" s="29"/>
      <c r="X55" s="29"/>
      <c r="Y55" s="29"/>
      <c r="Z55" s="29"/>
      <c r="AA55" s="29"/>
      <c r="AB55" s="29"/>
      <c r="AC55" s="29"/>
      <c r="AD55" s="29"/>
      <c r="AE55" s="29"/>
    </row>
    <row r="56" s="2" customFormat="1" ht="10.32" customHeight="1">
      <c r="A56" s="29"/>
      <c r="B56" s="30"/>
      <c r="C56" s="29"/>
      <c r="D56" s="29"/>
      <c r="E56" s="29"/>
      <c r="F56" s="29"/>
      <c r="G56" s="29"/>
      <c r="H56" s="29"/>
      <c r="I56" s="29"/>
      <c r="J56" s="29"/>
      <c r="K56" s="29"/>
      <c r="L56" s="107"/>
      <c r="S56" s="29"/>
      <c r="T56" s="29"/>
      <c r="U56" s="29"/>
      <c r="V56" s="29"/>
      <c r="W56" s="29"/>
      <c r="X56" s="29"/>
      <c r="Y56" s="29"/>
      <c r="Z56" s="29"/>
      <c r="AA56" s="29"/>
      <c r="AB56" s="29"/>
      <c r="AC56" s="29"/>
      <c r="AD56" s="29"/>
      <c r="AE56" s="29"/>
    </row>
    <row r="57" s="2" customFormat="1" ht="29.28" customHeight="1">
      <c r="A57" s="29"/>
      <c r="B57" s="30"/>
      <c r="C57" s="121" t="s">
        <v>84</v>
      </c>
      <c r="D57" s="115"/>
      <c r="E57" s="115"/>
      <c r="F57" s="115"/>
      <c r="G57" s="115"/>
      <c r="H57" s="115"/>
      <c r="I57" s="115"/>
      <c r="J57" s="122" t="s">
        <v>85</v>
      </c>
      <c r="K57" s="115"/>
      <c r="L57" s="107"/>
      <c r="S57" s="29"/>
      <c r="T57" s="29"/>
      <c r="U57" s="29"/>
      <c r="V57" s="29"/>
      <c r="W57" s="29"/>
      <c r="X57" s="29"/>
      <c r="Y57" s="29"/>
      <c r="Z57" s="29"/>
      <c r="AA57" s="29"/>
      <c r="AB57" s="29"/>
      <c r="AC57" s="29"/>
      <c r="AD57" s="29"/>
      <c r="AE57" s="29"/>
    </row>
    <row r="58" s="2" customFormat="1" ht="10.32" customHeight="1">
      <c r="A58" s="29"/>
      <c r="B58" s="30"/>
      <c r="C58" s="29"/>
      <c r="D58" s="29"/>
      <c r="E58" s="29"/>
      <c r="F58" s="29"/>
      <c r="G58" s="29"/>
      <c r="H58" s="29"/>
      <c r="I58" s="29"/>
      <c r="J58" s="29"/>
      <c r="K58" s="29"/>
      <c r="L58" s="107"/>
      <c r="S58" s="29"/>
      <c r="T58" s="29"/>
      <c r="U58" s="29"/>
      <c r="V58" s="29"/>
      <c r="W58" s="29"/>
      <c r="X58" s="29"/>
      <c r="Y58" s="29"/>
      <c r="Z58" s="29"/>
      <c r="AA58" s="29"/>
      <c r="AB58" s="29"/>
      <c r="AC58" s="29"/>
      <c r="AD58" s="29"/>
      <c r="AE58" s="29"/>
    </row>
    <row r="59" s="2" customFormat="1" ht="22.8" customHeight="1">
      <c r="A59" s="29"/>
      <c r="B59" s="30"/>
      <c r="C59" s="123" t="s">
        <v>66</v>
      </c>
      <c r="D59" s="29"/>
      <c r="E59" s="29"/>
      <c r="F59" s="29"/>
      <c r="G59" s="29"/>
      <c r="H59" s="29"/>
      <c r="I59" s="29"/>
      <c r="J59" s="80">
        <f>J80</f>
        <v>176000</v>
      </c>
      <c r="K59" s="29"/>
      <c r="L59" s="107"/>
      <c r="S59" s="29"/>
      <c r="T59" s="29"/>
      <c r="U59" s="29"/>
      <c r="V59" s="29"/>
      <c r="W59" s="29"/>
      <c r="X59" s="29"/>
      <c r="Y59" s="29"/>
      <c r="Z59" s="29"/>
      <c r="AA59" s="29"/>
      <c r="AB59" s="29"/>
      <c r="AC59" s="29"/>
      <c r="AD59" s="29"/>
      <c r="AE59" s="29"/>
      <c r="AU59" s="16" t="s">
        <v>86</v>
      </c>
    </row>
    <row r="60" s="9" customFormat="1" ht="24.96" customHeight="1">
      <c r="A60" s="9"/>
      <c r="B60" s="124"/>
      <c r="C60" s="9"/>
      <c r="D60" s="125" t="s">
        <v>767</v>
      </c>
      <c r="E60" s="126"/>
      <c r="F60" s="126"/>
      <c r="G60" s="126"/>
      <c r="H60" s="126"/>
      <c r="I60" s="126"/>
      <c r="J60" s="127">
        <f>J81</f>
        <v>176000</v>
      </c>
      <c r="K60" s="9"/>
      <c r="L60" s="124"/>
      <c r="S60" s="9"/>
      <c r="T60" s="9"/>
      <c r="U60" s="9"/>
      <c r="V60" s="9"/>
      <c r="W60" s="9"/>
      <c r="X60" s="9"/>
      <c r="Y60" s="9"/>
      <c r="Z60" s="9"/>
      <c r="AA60" s="9"/>
      <c r="AB60" s="9"/>
      <c r="AC60" s="9"/>
      <c r="AD60" s="9"/>
      <c r="AE60" s="9"/>
    </row>
    <row r="61" s="2" customFormat="1" ht="21.84" customHeight="1">
      <c r="A61" s="29"/>
      <c r="B61" s="30"/>
      <c r="C61" s="29"/>
      <c r="D61" s="29"/>
      <c r="E61" s="29"/>
      <c r="F61" s="29"/>
      <c r="G61" s="29"/>
      <c r="H61" s="29"/>
      <c r="I61" s="29"/>
      <c r="J61" s="29"/>
      <c r="K61" s="29"/>
      <c r="L61" s="107"/>
      <c r="S61" s="29"/>
      <c r="T61" s="29"/>
      <c r="U61" s="29"/>
      <c r="V61" s="29"/>
      <c r="W61" s="29"/>
      <c r="X61" s="29"/>
      <c r="Y61" s="29"/>
      <c r="Z61" s="29"/>
      <c r="AA61" s="29"/>
      <c r="AB61" s="29"/>
      <c r="AC61" s="29"/>
      <c r="AD61" s="29"/>
      <c r="AE61" s="29"/>
    </row>
    <row r="62" s="2" customFormat="1" ht="6.96" customHeight="1">
      <c r="A62" s="29"/>
      <c r="B62" s="45"/>
      <c r="C62" s="46"/>
      <c r="D62" s="46"/>
      <c r="E62" s="46"/>
      <c r="F62" s="46"/>
      <c r="G62" s="46"/>
      <c r="H62" s="46"/>
      <c r="I62" s="46"/>
      <c r="J62" s="46"/>
      <c r="K62" s="46"/>
      <c r="L62" s="107"/>
      <c r="S62" s="29"/>
      <c r="T62" s="29"/>
      <c r="U62" s="29"/>
      <c r="V62" s="29"/>
      <c r="W62" s="29"/>
      <c r="X62" s="29"/>
      <c r="Y62" s="29"/>
      <c r="Z62" s="29"/>
      <c r="AA62" s="29"/>
      <c r="AB62" s="29"/>
      <c r="AC62" s="29"/>
      <c r="AD62" s="29"/>
      <c r="AE62" s="29"/>
    </row>
    <row r="66" s="2" customFormat="1" ht="6.96" customHeight="1">
      <c r="A66" s="29"/>
      <c r="B66" s="47"/>
      <c r="C66" s="48"/>
      <c r="D66" s="48"/>
      <c r="E66" s="48"/>
      <c r="F66" s="48"/>
      <c r="G66" s="48"/>
      <c r="H66" s="48"/>
      <c r="I66" s="48"/>
      <c r="J66" s="48"/>
      <c r="K66" s="48"/>
      <c r="L66" s="107"/>
      <c r="S66" s="29"/>
      <c r="T66" s="29"/>
      <c r="U66" s="29"/>
      <c r="V66" s="29"/>
      <c r="W66" s="29"/>
      <c r="X66" s="29"/>
      <c r="Y66" s="29"/>
      <c r="Z66" s="29"/>
      <c r="AA66" s="29"/>
      <c r="AB66" s="29"/>
      <c r="AC66" s="29"/>
      <c r="AD66" s="29"/>
      <c r="AE66" s="29"/>
    </row>
    <row r="67" s="2" customFormat="1" ht="24.96" customHeight="1">
      <c r="A67" s="29"/>
      <c r="B67" s="30"/>
      <c r="C67" s="20" t="s">
        <v>106</v>
      </c>
      <c r="D67" s="29"/>
      <c r="E67" s="29"/>
      <c r="F67" s="29"/>
      <c r="G67" s="29"/>
      <c r="H67" s="29"/>
      <c r="I67" s="29"/>
      <c r="J67" s="29"/>
      <c r="K67" s="29"/>
      <c r="L67" s="107"/>
      <c r="S67" s="29"/>
      <c r="T67" s="29"/>
      <c r="U67" s="29"/>
      <c r="V67" s="29"/>
      <c r="W67" s="29"/>
      <c r="X67" s="29"/>
      <c r="Y67" s="29"/>
      <c r="Z67" s="29"/>
      <c r="AA67" s="29"/>
      <c r="AB67" s="29"/>
      <c r="AC67" s="29"/>
      <c r="AD67" s="29"/>
      <c r="AE67" s="29"/>
    </row>
    <row r="68" s="2" customFormat="1" ht="6.96" customHeight="1">
      <c r="A68" s="29"/>
      <c r="B68" s="30"/>
      <c r="C68" s="29"/>
      <c r="D68" s="29"/>
      <c r="E68" s="29"/>
      <c r="F68" s="29"/>
      <c r="G68" s="29"/>
      <c r="H68" s="29"/>
      <c r="I68" s="29"/>
      <c r="J68" s="29"/>
      <c r="K68" s="29"/>
      <c r="L68" s="107"/>
      <c r="S68" s="29"/>
      <c r="T68" s="29"/>
      <c r="U68" s="29"/>
      <c r="V68" s="29"/>
      <c r="W68" s="29"/>
      <c r="X68" s="29"/>
      <c r="Y68" s="29"/>
      <c r="Z68" s="29"/>
      <c r="AA68" s="29"/>
      <c r="AB68" s="29"/>
      <c r="AC68" s="29"/>
      <c r="AD68" s="29"/>
      <c r="AE68" s="29"/>
    </row>
    <row r="69" s="2" customFormat="1" ht="12" customHeight="1">
      <c r="A69" s="29"/>
      <c r="B69" s="30"/>
      <c r="C69" s="26" t="s">
        <v>15</v>
      </c>
      <c r="D69" s="29"/>
      <c r="E69" s="29"/>
      <c r="F69" s="29"/>
      <c r="G69" s="29"/>
      <c r="H69" s="29"/>
      <c r="I69" s="29"/>
      <c r="J69" s="29"/>
      <c r="K69" s="29"/>
      <c r="L69" s="107"/>
      <c r="S69" s="29"/>
      <c r="T69" s="29"/>
      <c r="U69" s="29"/>
      <c r="V69" s="29"/>
      <c r="W69" s="29"/>
      <c r="X69" s="29"/>
      <c r="Y69" s="29"/>
      <c r="Z69" s="29"/>
      <c r="AA69" s="29"/>
      <c r="AB69" s="29"/>
      <c r="AC69" s="29"/>
      <c r="AD69" s="29"/>
      <c r="AE69" s="29"/>
    </row>
    <row r="70" s="2" customFormat="1" ht="16.5" customHeight="1">
      <c r="A70" s="29"/>
      <c r="B70" s="30"/>
      <c r="C70" s="29"/>
      <c r="D70" s="29"/>
      <c r="E70" s="106" t="str">
        <f>E7</f>
        <v>BD Benešova 642-644, Kolín</v>
      </c>
      <c r="F70" s="26"/>
      <c r="G70" s="26"/>
      <c r="H70" s="26"/>
      <c r="I70" s="29"/>
      <c r="J70" s="29"/>
      <c r="K70" s="29"/>
      <c r="L70" s="107"/>
      <c r="S70" s="29"/>
      <c r="T70" s="29"/>
      <c r="U70" s="29"/>
      <c r="V70" s="29"/>
      <c r="W70" s="29"/>
      <c r="X70" s="29"/>
      <c r="Y70" s="29"/>
      <c r="Z70" s="29"/>
      <c r="AA70" s="29"/>
      <c r="AB70" s="29"/>
      <c r="AC70" s="29"/>
      <c r="AD70" s="29"/>
      <c r="AE70" s="29"/>
    </row>
    <row r="71" s="2" customFormat="1" ht="12" customHeight="1">
      <c r="A71" s="29"/>
      <c r="B71" s="30"/>
      <c r="C71" s="26" t="s">
        <v>81</v>
      </c>
      <c r="D71" s="29"/>
      <c r="E71" s="29"/>
      <c r="F71" s="29"/>
      <c r="G71" s="29"/>
      <c r="H71" s="29"/>
      <c r="I71" s="29"/>
      <c r="J71" s="29"/>
      <c r="K71" s="29"/>
      <c r="L71" s="107"/>
      <c r="S71" s="29"/>
      <c r="T71" s="29"/>
      <c r="U71" s="29"/>
      <c r="V71" s="29"/>
      <c r="W71" s="29"/>
      <c r="X71" s="29"/>
      <c r="Y71" s="29"/>
      <c r="Z71" s="29"/>
      <c r="AA71" s="29"/>
      <c r="AB71" s="29"/>
      <c r="AC71" s="29"/>
      <c r="AD71" s="29"/>
      <c r="AE71" s="29"/>
    </row>
    <row r="72" s="2" customFormat="1" ht="16.5" customHeight="1">
      <c r="A72" s="29"/>
      <c r="B72" s="30"/>
      <c r="C72" s="29"/>
      <c r="D72" s="29"/>
      <c r="E72" s="52" t="str">
        <f>E9</f>
        <v>VRN - Ostatní a vedlejší náklady</v>
      </c>
      <c r="F72" s="29"/>
      <c r="G72" s="29"/>
      <c r="H72" s="29"/>
      <c r="I72" s="29"/>
      <c r="J72" s="29"/>
      <c r="K72" s="29"/>
      <c r="L72" s="107"/>
      <c r="S72" s="29"/>
      <c r="T72" s="29"/>
      <c r="U72" s="29"/>
      <c r="V72" s="29"/>
      <c r="W72" s="29"/>
      <c r="X72" s="29"/>
      <c r="Y72" s="29"/>
      <c r="Z72" s="29"/>
      <c r="AA72" s="29"/>
      <c r="AB72" s="29"/>
      <c r="AC72" s="29"/>
      <c r="AD72" s="29"/>
      <c r="AE72" s="29"/>
    </row>
    <row r="73" s="2" customFormat="1" ht="6.96" customHeight="1">
      <c r="A73" s="29"/>
      <c r="B73" s="30"/>
      <c r="C73" s="29"/>
      <c r="D73" s="29"/>
      <c r="E73" s="29"/>
      <c r="F73" s="29"/>
      <c r="G73" s="29"/>
      <c r="H73" s="29"/>
      <c r="I73" s="29"/>
      <c r="J73" s="29"/>
      <c r="K73" s="29"/>
      <c r="L73" s="107"/>
      <c r="S73" s="29"/>
      <c r="T73" s="29"/>
      <c r="U73" s="29"/>
      <c r="V73" s="29"/>
      <c r="W73" s="29"/>
      <c r="X73" s="29"/>
      <c r="Y73" s="29"/>
      <c r="Z73" s="29"/>
      <c r="AA73" s="29"/>
      <c r="AB73" s="29"/>
      <c r="AC73" s="29"/>
      <c r="AD73" s="29"/>
      <c r="AE73" s="29"/>
    </row>
    <row r="74" s="2" customFormat="1" ht="12" customHeight="1">
      <c r="A74" s="29"/>
      <c r="B74" s="30"/>
      <c r="C74" s="26" t="s">
        <v>19</v>
      </c>
      <c r="D74" s="29"/>
      <c r="E74" s="29"/>
      <c r="F74" s="23" t="str">
        <f>F12</f>
        <v xml:space="preserve"> </v>
      </c>
      <c r="G74" s="29"/>
      <c r="H74" s="29"/>
      <c r="I74" s="26" t="s">
        <v>21</v>
      </c>
      <c r="J74" s="54" t="str">
        <f>IF(J12="","",J12)</f>
        <v>14. 2. 2021</v>
      </c>
      <c r="K74" s="29"/>
      <c r="L74" s="107"/>
      <c r="S74" s="29"/>
      <c r="T74" s="29"/>
      <c r="U74" s="29"/>
      <c r="V74" s="29"/>
      <c r="W74" s="29"/>
      <c r="X74" s="29"/>
      <c r="Y74" s="29"/>
      <c r="Z74" s="29"/>
      <c r="AA74" s="29"/>
      <c r="AB74" s="29"/>
      <c r="AC74" s="29"/>
      <c r="AD74" s="29"/>
      <c r="AE74" s="29"/>
    </row>
    <row r="75" s="2" customFormat="1" ht="6.96" customHeight="1">
      <c r="A75" s="29"/>
      <c r="B75" s="30"/>
      <c r="C75" s="29"/>
      <c r="D75" s="29"/>
      <c r="E75" s="29"/>
      <c r="F75" s="29"/>
      <c r="G75" s="29"/>
      <c r="H75" s="29"/>
      <c r="I75" s="29"/>
      <c r="J75" s="29"/>
      <c r="K75" s="29"/>
      <c r="L75" s="107"/>
      <c r="S75" s="29"/>
      <c r="T75" s="29"/>
      <c r="U75" s="29"/>
      <c r="V75" s="29"/>
      <c r="W75" s="29"/>
      <c r="X75" s="29"/>
      <c r="Y75" s="29"/>
      <c r="Z75" s="29"/>
      <c r="AA75" s="29"/>
      <c r="AB75" s="29"/>
      <c r="AC75" s="29"/>
      <c r="AD75" s="29"/>
      <c r="AE75" s="29"/>
    </row>
    <row r="76" s="2" customFormat="1" ht="15.15" customHeight="1">
      <c r="A76" s="29"/>
      <c r="B76" s="30"/>
      <c r="C76" s="26" t="s">
        <v>23</v>
      </c>
      <c r="D76" s="29"/>
      <c r="E76" s="29"/>
      <c r="F76" s="23" t="str">
        <f>E15</f>
        <v>Město Kolín</v>
      </c>
      <c r="G76" s="29"/>
      <c r="H76" s="29"/>
      <c r="I76" s="26" t="s">
        <v>28</v>
      </c>
      <c r="J76" s="27" t="str">
        <f>E21</f>
        <v>Revitali s.r.o.</v>
      </c>
      <c r="K76" s="29"/>
      <c r="L76" s="107"/>
      <c r="S76" s="29"/>
      <c r="T76" s="29"/>
      <c r="U76" s="29"/>
      <c r="V76" s="29"/>
      <c r="W76" s="29"/>
      <c r="X76" s="29"/>
      <c r="Y76" s="29"/>
      <c r="Z76" s="29"/>
      <c r="AA76" s="29"/>
      <c r="AB76" s="29"/>
      <c r="AC76" s="29"/>
      <c r="AD76" s="29"/>
      <c r="AE76" s="29"/>
    </row>
    <row r="77" s="2" customFormat="1" ht="15.15" customHeight="1">
      <c r="A77" s="29"/>
      <c r="B77" s="30"/>
      <c r="C77" s="26" t="s">
        <v>27</v>
      </c>
      <c r="D77" s="29"/>
      <c r="E77" s="29"/>
      <c r="F77" s="23" t="str">
        <f>IF(E18="","",E18)</f>
        <v xml:space="preserve"> </v>
      </c>
      <c r="G77" s="29"/>
      <c r="H77" s="29"/>
      <c r="I77" s="26" t="s">
        <v>31</v>
      </c>
      <c r="J77" s="27" t="str">
        <f>E24</f>
        <v xml:space="preserve"> </v>
      </c>
      <c r="K77" s="29"/>
      <c r="L77" s="107"/>
      <c r="S77" s="29"/>
      <c r="T77" s="29"/>
      <c r="U77" s="29"/>
      <c r="V77" s="29"/>
      <c r="W77" s="29"/>
      <c r="X77" s="29"/>
      <c r="Y77" s="29"/>
      <c r="Z77" s="29"/>
      <c r="AA77" s="29"/>
      <c r="AB77" s="29"/>
      <c r="AC77" s="29"/>
      <c r="AD77" s="29"/>
      <c r="AE77" s="29"/>
    </row>
    <row r="78" s="2" customFormat="1" ht="10.32" customHeight="1">
      <c r="A78" s="29"/>
      <c r="B78" s="30"/>
      <c r="C78" s="29"/>
      <c r="D78" s="29"/>
      <c r="E78" s="29"/>
      <c r="F78" s="29"/>
      <c r="G78" s="29"/>
      <c r="H78" s="29"/>
      <c r="I78" s="29"/>
      <c r="J78" s="29"/>
      <c r="K78" s="29"/>
      <c r="L78" s="107"/>
      <c r="S78" s="29"/>
      <c r="T78" s="29"/>
      <c r="U78" s="29"/>
      <c r="V78" s="29"/>
      <c r="W78" s="29"/>
      <c r="X78" s="29"/>
      <c r="Y78" s="29"/>
      <c r="Z78" s="29"/>
      <c r="AA78" s="29"/>
      <c r="AB78" s="29"/>
      <c r="AC78" s="29"/>
      <c r="AD78" s="29"/>
      <c r="AE78" s="29"/>
    </row>
    <row r="79" s="11" customFormat="1" ht="29.28" customHeight="1">
      <c r="A79" s="132"/>
      <c r="B79" s="133"/>
      <c r="C79" s="134" t="s">
        <v>107</v>
      </c>
      <c r="D79" s="135" t="s">
        <v>53</v>
      </c>
      <c r="E79" s="135" t="s">
        <v>49</v>
      </c>
      <c r="F79" s="135" t="s">
        <v>50</v>
      </c>
      <c r="G79" s="135" t="s">
        <v>108</v>
      </c>
      <c r="H79" s="135" t="s">
        <v>109</v>
      </c>
      <c r="I79" s="135" t="s">
        <v>110</v>
      </c>
      <c r="J79" s="135" t="s">
        <v>85</v>
      </c>
      <c r="K79" s="136" t="s">
        <v>111</v>
      </c>
      <c r="L79" s="137"/>
      <c r="M79" s="70" t="s">
        <v>3</v>
      </c>
      <c r="N79" s="71" t="s">
        <v>38</v>
      </c>
      <c r="O79" s="71" t="s">
        <v>112</v>
      </c>
      <c r="P79" s="71" t="s">
        <v>113</v>
      </c>
      <c r="Q79" s="71" t="s">
        <v>114</v>
      </c>
      <c r="R79" s="71" t="s">
        <v>115</v>
      </c>
      <c r="S79" s="71" t="s">
        <v>116</v>
      </c>
      <c r="T79" s="72" t="s">
        <v>117</v>
      </c>
      <c r="U79" s="132"/>
      <c r="V79" s="132"/>
      <c r="W79" s="132"/>
      <c r="X79" s="132"/>
      <c r="Y79" s="132"/>
      <c r="Z79" s="132"/>
      <c r="AA79" s="132"/>
      <c r="AB79" s="132"/>
      <c r="AC79" s="132"/>
      <c r="AD79" s="132"/>
      <c r="AE79" s="132"/>
    </row>
    <row r="80" s="2" customFormat="1" ht="22.8" customHeight="1">
      <c r="A80" s="29"/>
      <c r="B80" s="30"/>
      <c r="C80" s="77" t="s">
        <v>118</v>
      </c>
      <c r="D80" s="29"/>
      <c r="E80" s="29"/>
      <c r="F80" s="29"/>
      <c r="G80" s="29"/>
      <c r="H80" s="29"/>
      <c r="I80" s="29"/>
      <c r="J80" s="138">
        <f>BK80</f>
        <v>176000</v>
      </c>
      <c r="K80" s="29"/>
      <c r="L80" s="30"/>
      <c r="M80" s="73"/>
      <c r="N80" s="58"/>
      <c r="O80" s="74"/>
      <c r="P80" s="139">
        <f>P81</f>
        <v>0</v>
      </c>
      <c r="Q80" s="74"/>
      <c r="R80" s="139">
        <f>R81</f>
        <v>0</v>
      </c>
      <c r="S80" s="74"/>
      <c r="T80" s="140">
        <f>T81</f>
        <v>0</v>
      </c>
      <c r="U80" s="29"/>
      <c r="V80" s="29"/>
      <c r="W80" s="29"/>
      <c r="X80" s="29"/>
      <c r="Y80" s="29"/>
      <c r="Z80" s="29"/>
      <c r="AA80" s="29"/>
      <c r="AB80" s="29"/>
      <c r="AC80" s="29"/>
      <c r="AD80" s="29"/>
      <c r="AE80" s="29"/>
      <c r="AT80" s="16" t="s">
        <v>67</v>
      </c>
      <c r="AU80" s="16" t="s">
        <v>86</v>
      </c>
      <c r="BK80" s="141">
        <f>BK81</f>
        <v>176000</v>
      </c>
    </row>
    <row r="81" s="12" customFormat="1" ht="25.92" customHeight="1">
      <c r="A81" s="12"/>
      <c r="B81" s="142"/>
      <c r="C81" s="12"/>
      <c r="D81" s="143" t="s">
        <v>67</v>
      </c>
      <c r="E81" s="144" t="s">
        <v>77</v>
      </c>
      <c r="F81" s="144" t="s">
        <v>768</v>
      </c>
      <c r="G81" s="12"/>
      <c r="H81" s="12"/>
      <c r="I81" s="12"/>
      <c r="J81" s="145">
        <f>BK81</f>
        <v>176000</v>
      </c>
      <c r="K81" s="12"/>
      <c r="L81" s="142"/>
      <c r="M81" s="146"/>
      <c r="N81" s="147"/>
      <c r="O81" s="147"/>
      <c r="P81" s="148">
        <f>SUM(P82:P93)</f>
        <v>0</v>
      </c>
      <c r="Q81" s="147"/>
      <c r="R81" s="148">
        <f>SUM(R82:R93)</f>
        <v>0</v>
      </c>
      <c r="S81" s="147"/>
      <c r="T81" s="149">
        <f>SUM(T82:T93)</f>
        <v>0</v>
      </c>
      <c r="U81" s="12"/>
      <c r="V81" s="12"/>
      <c r="W81" s="12"/>
      <c r="X81" s="12"/>
      <c r="Y81" s="12"/>
      <c r="Z81" s="12"/>
      <c r="AA81" s="12"/>
      <c r="AB81" s="12"/>
      <c r="AC81" s="12"/>
      <c r="AD81" s="12"/>
      <c r="AE81" s="12"/>
      <c r="AR81" s="143" t="s">
        <v>147</v>
      </c>
      <c r="AT81" s="150" t="s">
        <v>67</v>
      </c>
      <c r="AU81" s="150" t="s">
        <v>68</v>
      </c>
      <c r="AY81" s="143" t="s">
        <v>121</v>
      </c>
      <c r="BK81" s="151">
        <f>SUM(BK82:BK93)</f>
        <v>176000</v>
      </c>
    </row>
    <row r="82" s="2" customFormat="1" ht="180.75" customHeight="1">
      <c r="A82" s="29"/>
      <c r="B82" s="154"/>
      <c r="C82" s="155" t="s">
        <v>14</v>
      </c>
      <c r="D82" s="155" t="s">
        <v>127</v>
      </c>
      <c r="E82" s="156" t="s">
        <v>769</v>
      </c>
      <c r="F82" s="157" t="s">
        <v>770</v>
      </c>
      <c r="G82" s="158" t="s">
        <v>498</v>
      </c>
      <c r="H82" s="159">
        <v>1</v>
      </c>
      <c r="I82" s="160">
        <v>30000</v>
      </c>
      <c r="J82" s="160">
        <f>ROUND(I82*H82,2)</f>
        <v>30000</v>
      </c>
      <c r="K82" s="157" t="s">
        <v>3</v>
      </c>
      <c r="L82" s="30"/>
      <c r="M82" s="161" t="s">
        <v>3</v>
      </c>
      <c r="N82" s="162" t="s">
        <v>40</v>
      </c>
      <c r="O82" s="163">
        <v>0</v>
      </c>
      <c r="P82" s="163">
        <f>O82*H82</f>
        <v>0</v>
      </c>
      <c r="Q82" s="163">
        <v>0</v>
      </c>
      <c r="R82" s="163">
        <f>Q82*H82</f>
        <v>0</v>
      </c>
      <c r="S82" s="163">
        <v>0</v>
      </c>
      <c r="T82" s="164">
        <f>S82*H82</f>
        <v>0</v>
      </c>
      <c r="U82" s="29"/>
      <c r="V82" s="29"/>
      <c r="W82" s="29"/>
      <c r="X82" s="29"/>
      <c r="Y82" s="29"/>
      <c r="Z82" s="29"/>
      <c r="AA82" s="29"/>
      <c r="AB82" s="29"/>
      <c r="AC82" s="29"/>
      <c r="AD82" s="29"/>
      <c r="AE82" s="29"/>
      <c r="AR82" s="165" t="s">
        <v>132</v>
      </c>
      <c r="AT82" s="165" t="s">
        <v>127</v>
      </c>
      <c r="AU82" s="165" t="s">
        <v>14</v>
      </c>
      <c r="AY82" s="16" t="s">
        <v>121</v>
      </c>
      <c r="BE82" s="166">
        <f>IF(N82="základní",J82,0)</f>
        <v>0</v>
      </c>
      <c r="BF82" s="166">
        <f>IF(N82="snížená",J82,0)</f>
        <v>30000</v>
      </c>
      <c r="BG82" s="166">
        <f>IF(N82="zákl. přenesená",J82,0)</f>
        <v>0</v>
      </c>
      <c r="BH82" s="166">
        <f>IF(N82="sníž. přenesená",J82,0)</f>
        <v>0</v>
      </c>
      <c r="BI82" s="166">
        <f>IF(N82="nulová",J82,0)</f>
        <v>0</v>
      </c>
      <c r="BJ82" s="16" t="s">
        <v>126</v>
      </c>
      <c r="BK82" s="166">
        <f>ROUND(I82*H82,2)</f>
        <v>30000</v>
      </c>
      <c r="BL82" s="16" t="s">
        <v>132</v>
      </c>
      <c r="BM82" s="165" t="s">
        <v>771</v>
      </c>
    </row>
    <row r="83" s="2" customFormat="1" ht="212.25" customHeight="1">
      <c r="A83" s="29"/>
      <c r="B83" s="154"/>
      <c r="C83" s="155" t="s">
        <v>126</v>
      </c>
      <c r="D83" s="155" t="s">
        <v>127</v>
      </c>
      <c r="E83" s="156" t="s">
        <v>772</v>
      </c>
      <c r="F83" s="157" t="s">
        <v>773</v>
      </c>
      <c r="G83" s="158" t="s">
        <v>498</v>
      </c>
      <c r="H83" s="159">
        <v>1</v>
      </c>
      <c r="I83" s="160">
        <v>50000</v>
      </c>
      <c r="J83" s="160">
        <f>ROUND(I83*H83,2)</f>
        <v>50000</v>
      </c>
      <c r="K83" s="157" t="s">
        <v>3</v>
      </c>
      <c r="L83" s="30"/>
      <c r="M83" s="161" t="s">
        <v>3</v>
      </c>
      <c r="N83" s="162" t="s">
        <v>40</v>
      </c>
      <c r="O83" s="163">
        <v>0</v>
      </c>
      <c r="P83" s="163">
        <f>O83*H83</f>
        <v>0</v>
      </c>
      <c r="Q83" s="163">
        <v>0</v>
      </c>
      <c r="R83" s="163">
        <f>Q83*H83</f>
        <v>0</v>
      </c>
      <c r="S83" s="163">
        <v>0</v>
      </c>
      <c r="T83" s="164">
        <f>S83*H83</f>
        <v>0</v>
      </c>
      <c r="U83" s="29"/>
      <c r="V83" s="29"/>
      <c r="W83" s="29"/>
      <c r="X83" s="29"/>
      <c r="Y83" s="29"/>
      <c r="Z83" s="29"/>
      <c r="AA83" s="29"/>
      <c r="AB83" s="29"/>
      <c r="AC83" s="29"/>
      <c r="AD83" s="29"/>
      <c r="AE83" s="29"/>
      <c r="AR83" s="165" t="s">
        <v>132</v>
      </c>
      <c r="AT83" s="165" t="s">
        <v>127</v>
      </c>
      <c r="AU83" s="165" t="s">
        <v>14</v>
      </c>
      <c r="AY83" s="16" t="s">
        <v>121</v>
      </c>
      <c r="BE83" s="166">
        <f>IF(N83="základní",J83,0)</f>
        <v>0</v>
      </c>
      <c r="BF83" s="166">
        <f>IF(N83="snížená",J83,0)</f>
        <v>50000</v>
      </c>
      <c r="BG83" s="166">
        <f>IF(N83="zákl. přenesená",J83,0)</f>
        <v>0</v>
      </c>
      <c r="BH83" s="166">
        <f>IF(N83="sníž. přenesená",J83,0)</f>
        <v>0</v>
      </c>
      <c r="BI83" s="166">
        <f>IF(N83="nulová",J83,0)</f>
        <v>0</v>
      </c>
      <c r="BJ83" s="16" t="s">
        <v>126</v>
      </c>
      <c r="BK83" s="166">
        <f>ROUND(I83*H83,2)</f>
        <v>50000</v>
      </c>
      <c r="BL83" s="16" t="s">
        <v>132</v>
      </c>
      <c r="BM83" s="165" t="s">
        <v>774</v>
      </c>
    </row>
    <row r="84" s="2" customFormat="1">
      <c r="A84" s="29"/>
      <c r="B84" s="154"/>
      <c r="C84" s="155" t="s">
        <v>133</v>
      </c>
      <c r="D84" s="155" t="s">
        <v>127</v>
      </c>
      <c r="E84" s="156" t="s">
        <v>775</v>
      </c>
      <c r="F84" s="157" t="s">
        <v>776</v>
      </c>
      <c r="G84" s="158" t="s">
        <v>498</v>
      </c>
      <c r="H84" s="159">
        <v>1</v>
      </c>
      <c r="I84" s="160">
        <v>10000</v>
      </c>
      <c r="J84" s="160">
        <f>ROUND(I84*H84,2)</f>
        <v>10000</v>
      </c>
      <c r="K84" s="157" t="s">
        <v>3</v>
      </c>
      <c r="L84" s="30"/>
      <c r="M84" s="161" t="s">
        <v>3</v>
      </c>
      <c r="N84" s="162" t="s">
        <v>40</v>
      </c>
      <c r="O84" s="163">
        <v>0</v>
      </c>
      <c r="P84" s="163">
        <f>O84*H84</f>
        <v>0</v>
      </c>
      <c r="Q84" s="163">
        <v>0</v>
      </c>
      <c r="R84" s="163">
        <f>Q84*H84</f>
        <v>0</v>
      </c>
      <c r="S84" s="163">
        <v>0</v>
      </c>
      <c r="T84" s="164">
        <f>S84*H84</f>
        <v>0</v>
      </c>
      <c r="U84" s="29"/>
      <c r="V84" s="29"/>
      <c r="W84" s="29"/>
      <c r="X84" s="29"/>
      <c r="Y84" s="29"/>
      <c r="Z84" s="29"/>
      <c r="AA84" s="29"/>
      <c r="AB84" s="29"/>
      <c r="AC84" s="29"/>
      <c r="AD84" s="29"/>
      <c r="AE84" s="29"/>
      <c r="AR84" s="165" t="s">
        <v>132</v>
      </c>
      <c r="AT84" s="165" t="s">
        <v>127</v>
      </c>
      <c r="AU84" s="165" t="s">
        <v>14</v>
      </c>
      <c r="AY84" s="16" t="s">
        <v>121</v>
      </c>
      <c r="BE84" s="166">
        <f>IF(N84="základní",J84,0)</f>
        <v>0</v>
      </c>
      <c r="BF84" s="166">
        <f>IF(N84="snížená",J84,0)</f>
        <v>10000</v>
      </c>
      <c r="BG84" s="166">
        <f>IF(N84="zákl. přenesená",J84,0)</f>
        <v>0</v>
      </c>
      <c r="BH84" s="166">
        <f>IF(N84="sníž. přenesená",J84,0)</f>
        <v>0</v>
      </c>
      <c r="BI84" s="166">
        <f>IF(N84="nulová",J84,0)</f>
        <v>0</v>
      </c>
      <c r="BJ84" s="16" t="s">
        <v>126</v>
      </c>
      <c r="BK84" s="166">
        <f>ROUND(I84*H84,2)</f>
        <v>10000</v>
      </c>
      <c r="BL84" s="16" t="s">
        <v>132</v>
      </c>
      <c r="BM84" s="165" t="s">
        <v>777</v>
      </c>
    </row>
    <row r="85" s="2" customFormat="1" ht="16.5" customHeight="1">
      <c r="A85" s="29"/>
      <c r="B85" s="154"/>
      <c r="C85" s="155" t="s">
        <v>132</v>
      </c>
      <c r="D85" s="155" t="s">
        <v>127</v>
      </c>
      <c r="E85" s="156" t="s">
        <v>778</v>
      </c>
      <c r="F85" s="157" t="s">
        <v>779</v>
      </c>
      <c r="G85" s="158" t="s">
        <v>498</v>
      </c>
      <c r="H85" s="159">
        <v>1</v>
      </c>
      <c r="I85" s="160">
        <v>5000</v>
      </c>
      <c r="J85" s="160">
        <f>ROUND(I85*H85,2)</f>
        <v>5000</v>
      </c>
      <c r="K85" s="157" t="s">
        <v>3</v>
      </c>
      <c r="L85" s="30"/>
      <c r="M85" s="161" t="s">
        <v>3</v>
      </c>
      <c r="N85" s="162" t="s">
        <v>40</v>
      </c>
      <c r="O85" s="163">
        <v>0</v>
      </c>
      <c r="P85" s="163">
        <f>O85*H85</f>
        <v>0</v>
      </c>
      <c r="Q85" s="163">
        <v>0</v>
      </c>
      <c r="R85" s="163">
        <f>Q85*H85</f>
        <v>0</v>
      </c>
      <c r="S85" s="163">
        <v>0</v>
      </c>
      <c r="T85" s="164">
        <f>S85*H85</f>
        <v>0</v>
      </c>
      <c r="U85" s="29"/>
      <c r="V85" s="29"/>
      <c r="W85" s="29"/>
      <c r="X85" s="29"/>
      <c r="Y85" s="29"/>
      <c r="Z85" s="29"/>
      <c r="AA85" s="29"/>
      <c r="AB85" s="29"/>
      <c r="AC85" s="29"/>
      <c r="AD85" s="29"/>
      <c r="AE85" s="29"/>
      <c r="AR85" s="165" t="s">
        <v>132</v>
      </c>
      <c r="AT85" s="165" t="s">
        <v>127</v>
      </c>
      <c r="AU85" s="165" t="s">
        <v>14</v>
      </c>
      <c r="AY85" s="16" t="s">
        <v>121</v>
      </c>
      <c r="BE85" s="166">
        <f>IF(N85="základní",J85,0)</f>
        <v>0</v>
      </c>
      <c r="BF85" s="166">
        <f>IF(N85="snížená",J85,0)</f>
        <v>5000</v>
      </c>
      <c r="BG85" s="166">
        <f>IF(N85="zákl. přenesená",J85,0)</f>
        <v>0</v>
      </c>
      <c r="BH85" s="166">
        <f>IF(N85="sníž. přenesená",J85,0)</f>
        <v>0</v>
      </c>
      <c r="BI85" s="166">
        <f>IF(N85="nulová",J85,0)</f>
        <v>0</v>
      </c>
      <c r="BJ85" s="16" t="s">
        <v>126</v>
      </c>
      <c r="BK85" s="166">
        <f>ROUND(I85*H85,2)</f>
        <v>5000</v>
      </c>
      <c r="BL85" s="16" t="s">
        <v>132</v>
      </c>
      <c r="BM85" s="165" t="s">
        <v>780</v>
      </c>
    </row>
    <row r="86" s="2" customFormat="1" ht="16.5" customHeight="1">
      <c r="A86" s="29"/>
      <c r="B86" s="154"/>
      <c r="C86" s="155" t="s">
        <v>147</v>
      </c>
      <c r="D86" s="155" t="s">
        <v>127</v>
      </c>
      <c r="E86" s="156" t="s">
        <v>781</v>
      </c>
      <c r="F86" s="157" t="s">
        <v>782</v>
      </c>
      <c r="G86" s="158" t="s">
        <v>498</v>
      </c>
      <c r="H86" s="159">
        <v>1</v>
      </c>
      <c r="I86" s="160">
        <v>5000</v>
      </c>
      <c r="J86" s="160">
        <f>ROUND(I86*H86,2)</f>
        <v>5000</v>
      </c>
      <c r="K86" s="157" t="s">
        <v>3</v>
      </c>
      <c r="L86" s="30"/>
      <c r="M86" s="161" t="s">
        <v>3</v>
      </c>
      <c r="N86" s="162" t="s">
        <v>40</v>
      </c>
      <c r="O86" s="163">
        <v>0</v>
      </c>
      <c r="P86" s="163">
        <f>O86*H86</f>
        <v>0</v>
      </c>
      <c r="Q86" s="163">
        <v>0</v>
      </c>
      <c r="R86" s="163">
        <f>Q86*H86</f>
        <v>0</v>
      </c>
      <c r="S86" s="163">
        <v>0</v>
      </c>
      <c r="T86" s="164">
        <f>S86*H86</f>
        <v>0</v>
      </c>
      <c r="U86" s="29"/>
      <c r="V86" s="29"/>
      <c r="W86" s="29"/>
      <c r="X86" s="29"/>
      <c r="Y86" s="29"/>
      <c r="Z86" s="29"/>
      <c r="AA86" s="29"/>
      <c r="AB86" s="29"/>
      <c r="AC86" s="29"/>
      <c r="AD86" s="29"/>
      <c r="AE86" s="29"/>
      <c r="AR86" s="165" t="s">
        <v>132</v>
      </c>
      <c r="AT86" s="165" t="s">
        <v>127</v>
      </c>
      <c r="AU86" s="165" t="s">
        <v>14</v>
      </c>
      <c r="AY86" s="16" t="s">
        <v>121</v>
      </c>
      <c r="BE86" s="166">
        <f>IF(N86="základní",J86,0)</f>
        <v>0</v>
      </c>
      <c r="BF86" s="166">
        <f>IF(N86="snížená",J86,0)</f>
        <v>5000</v>
      </c>
      <c r="BG86" s="166">
        <f>IF(N86="zákl. přenesená",J86,0)</f>
        <v>0</v>
      </c>
      <c r="BH86" s="166">
        <f>IF(N86="sníž. přenesená",J86,0)</f>
        <v>0</v>
      </c>
      <c r="BI86" s="166">
        <f>IF(N86="nulová",J86,0)</f>
        <v>0</v>
      </c>
      <c r="BJ86" s="16" t="s">
        <v>126</v>
      </c>
      <c r="BK86" s="166">
        <f>ROUND(I86*H86,2)</f>
        <v>5000</v>
      </c>
      <c r="BL86" s="16" t="s">
        <v>132</v>
      </c>
      <c r="BM86" s="165" t="s">
        <v>783</v>
      </c>
    </row>
    <row r="87" s="2" customFormat="1">
      <c r="A87" s="29"/>
      <c r="B87" s="154"/>
      <c r="C87" s="155" t="s">
        <v>122</v>
      </c>
      <c r="D87" s="155" t="s">
        <v>127</v>
      </c>
      <c r="E87" s="156" t="s">
        <v>784</v>
      </c>
      <c r="F87" s="157" t="s">
        <v>785</v>
      </c>
      <c r="G87" s="158" t="s">
        <v>498</v>
      </c>
      <c r="H87" s="159">
        <v>1</v>
      </c>
      <c r="I87" s="160">
        <v>1000</v>
      </c>
      <c r="J87" s="160">
        <f>ROUND(I87*H87,2)</f>
        <v>1000</v>
      </c>
      <c r="K87" s="157" t="s">
        <v>3</v>
      </c>
      <c r="L87" s="30"/>
      <c r="M87" s="161" t="s">
        <v>3</v>
      </c>
      <c r="N87" s="162" t="s">
        <v>40</v>
      </c>
      <c r="O87" s="163">
        <v>0</v>
      </c>
      <c r="P87" s="163">
        <f>O87*H87</f>
        <v>0</v>
      </c>
      <c r="Q87" s="163">
        <v>0</v>
      </c>
      <c r="R87" s="163">
        <f>Q87*H87</f>
        <v>0</v>
      </c>
      <c r="S87" s="163">
        <v>0</v>
      </c>
      <c r="T87" s="164">
        <f>S87*H87</f>
        <v>0</v>
      </c>
      <c r="U87" s="29"/>
      <c r="V87" s="29"/>
      <c r="W87" s="29"/>
      <c r="X87" s="29"/>
      <c r="Y87" s="29"/>
      <c r="Z87" s="29"/>
      <c r="AA87" s="29"/>
      <c r="AB87" s="29"/>
      <c r="AC87" s="29"/>
      <c r="AD87" s="29"/>
      <c r="AE87" s="29"/>
      <c r="AR87" s="165" t="s">
        <v>132</v>
      </c>
      <c r="AT87" s="165" t="s">
        <v>127</v>
      </c>
      <c r="AU87" s="165" t="s">
        <v>14</v>
      </c>
      <c r="AY87" s="16" t="s">
        <v>121</v>
      </c>
      <c r="BE87" s="166">
        <f>IF(N87="základní",J87,0)</f>
        <v>0</v>
      </c>
      <c r="BF87" s="166">
        <f>IF(N87="snížená",J87,0)</f>
        <v>1000</v>
      </c>
      <c r="BG87" s="166">
        <f>IF(N87="zákl. přenesená",J87,0)</f>
        <v>0</v>
      </c>
      <c r="BH87" s="166">
        <f>IF(N87="sníž. přenesená",J87,0)</f>
        <v>0</v>
      </c>
      <c r="BI87" s="166">
        <f>IF(N87="nulová",J87,0)</f>
        <v>0</v>
      </c>
      <c r="BJ87" s="16" t="s">
        <v>126</v>
      </c>
      <c r="BK87" s="166">
        <f>ROUND(I87*H87,2)</f>
        <v>1000</v>
      </c>
      <c r="BL87" s="16" t="s">
        <v>132</v>
      </c>
      <c r="BM87" s="165" t="s">
        <v>786</v>
      </c>
    </row>
    <row r="88" s="2" customFormat="1" ht="271.5" customHeight="1">
      <c r="A88" s="29"/>
      <c r="B88" s="154"/>
      <c r="C88" s="155" t="s">
        <v>145</v>
      </c>
      <c r="D88" s="155" t="s">
        <v>127</v>
      </c>
      <c r="E88" s="156" t="s">
        <v>787</v>
      </c>
      <c r="F88" s="157" t="s">
        <v>788</v>
      </c>
      <c r="G88" s="158" t="s">
        <v>498</v>
      </c>
      <c r="H88" s="159">
        <v>1</v>
      </c>
      <c r="I88" s="160">
        <v>25000</v>
      </c>
      <c r="J88" s="160">
        <f>ROUND(I88*H88,2)</f>
        <v>25000</v>
      </c>
      <c r="K88" s="157" t="s">
        <v>3</v>
      </c>
      <c r="L88" s="30"/>
      <c r="M88" s="161" t="s">
        <v>3</v>
      </c>
      <c r="N88" s="162" t="s">
        <v>40</v>
      </c>
      <c r="O88" s="163">
        <v>0</v>
      </c>
      <c r="P88" s="163">
        <f>O88*H88</f>
        <v>0</v>
      </c>
      <c r="Q88" s="163">
        <v>0</v>
      </c>
      <c r="R88" s="163">
        <f>Q88*H88</f>
        <v>0</v>
      </c>
      <c r="S88" s="163">
        <v>0</v>
      </c>
      <c r="T88" s="164">
        <f>S88*H88</f>
        <v>0</v>
      </c>
      <c r="U88" s="29"/>
      <c r="V88" s="29"/>
      <c r="W88" s="29"/>
      <c r="X88" s="29"/>
      <c r="Y88" s="29"/>
      <c r="Z88" s="29"/>
      <c r="AA88" s="29"/>
      <c r="AB88" s="29"/>
      <c r="AC88" s="29"/>
      <c r="AD88" s="29"/>
      <c r="AE88" s="29"/>
      <c r="AR88" s="165" t="s">
        <v>132</v>
      </c>
      <c r="AT88" s="165" t="s">
        <v>127</v>
      </c>
      <c r="AU88" s="165" t="s">
        <v>14</v>
      </c>
      <c r="AY88" s="16" t="s">
        <v>121</v>
      </c>
      <c r="BE88" s="166">
        <f>IF(N88="základní",J88,0)</f>
        <v>0</v>
      </c>
      <c r="BF88" s="166">
        <f>IF(N88="snížená",J88,0)</f>
        <v>25000</v>
      </c>
      <c r="BG88" s="166">
        <f>IF(N88="zákl. přenesená",J88,0)</f>
        <v>0</v>
      </c>
      <c r="BH88" s="166">
        <f>IF(N88="sníž. přenesená",J88,0)</f>
        <v>0</v>
      </c>
      <c r="BI88" s="166">
        <f>IF(N88="nulová",J88,0)</f>
        <v>0</v>
      </c>
      <c r="BJ88" s="16" t="s">
        <v>126</v>
      </c>
      <c r="BK88" s="166">
        <f>ROUND(I88*H88,2)</f>
        <v>25000</v>
      </c>
      <c r="BL88" s="16" t="s">
        <v>132</v>
      </c>
      <c r="BM88" s="165" t="s">
        <v>789</v>
      </c>
    </row>
    <row r="89" s="2" customFormat="1">
      <c r="A89" s="29"/>
      <c r="B89" s="154"/>
      <c r="C89" s="155" t="s">
        <v>163</v>
      </c>
      <c r="D89" s="155" t="s">
        <v>127</v>
      </c>
      <c r="E89" s="156" t="s">
        <v>790</v>
      </c>
      <c r="F89" s="157" t="s">
        <v>791</v>
      </c>
      <c r="G89" s="158" t="s">
        <v>498</v>
      </c>
      <c r="H89" s="159">
        <v>1</v>
      </c>
      <c r="I89" s="160">
        <v>15000</v>
      </c>
      <c r="J89" s="160">
        <f>ROUND(I89*H89,2)</f>
        <v>15000</v>
      </c>
      <c r="K89" s="157" t="s">
        <v>3</v>
      </c>
      <c r="L89" s="30"/>
      <c r="M89" s="161" t="s">
        <v>3</v>
      </c>
      <c r="N89" s="162" t="s">
        <v>40</v>
      </c>
      <c r="O89" s="163">
        <v>0</v>
      </c>
      <c r="P89" s="163">
        <f>O89*H89</f>
        <v>0</v>
      </c>
      <c r="Q89" s="163">
        <v>0</v>
      </c>
      <c r="R89" s="163">
        <f>Q89*H89</f>
        <v>0</v>
      </c>
      <c r="S89" s="163">
        <v>0</v>
      </c>
      <c r="T89" s="164">
        <f>S89*H89</f>
        <v>0</v>
      </c>
      <c r="U89" s="29"/>
      <c r="V89" s="29"/>
      <c r="W89" s="29"/>
      <c r="X89" s="29"/>
      <c r="Y89" s="29"/>
      <c r="Z89" s="29"/>
      <c r="AA89" s="29"/>
      <c r="AB89" s="29"/>
      <c r="AC89" s="29"/>
      <c r="AD89" s="29"/>
      <c r="AE89" s="29"/>
      <c r="AR89" s="165" t="s">
        <v>132</v>
      </c>
      <c r="AT89" s="165" t="s">
        <v>127</v>
      </c>
      <c r="AU89" s="165" t="s">
        <v>14</v>
      </c>
      <c r="AY89" s="16" t="s">
        <v>121</v>
      </c>
      <c r="BE89" s="166">
        <f>IF(N89="základní",J89,0)</f>
        <v>0</v>
      </c>
      <c r="BF89" s="166">
        <f>IF(N89="snížená",J89,0)</f>
        <v>15000</v>
      </c>
      <c r="BG89" s="166">
        <f>IF(N89="zákl. přenesená",J89,0)</f>
        <v>0</v>
      </c>
      <c r="BH89" s="166">
        <f>IF(N89="sníž. přenesená",J89,0)</f>
        <v>0</v>
      </c>
      <c r="BI89" s="166">
        <f>IF(N89="nulová",J89,0)</f>
        <v>0</v>
      </c>
      <c r="BJ89" s="16" t="s">
        <v>126</v>
      </c>
      <c r="BK89" s="166">
        <f>ROUND(I89*H89,2)</f>
        <v>15000</v>
      </c>
      <c r="BL89" s="16" t="s">
        <v>132</v>
      </c>
      <c r="BM89" s="165" t="s">
        <v>792</v>
      </c>
    </row>
    <row r="90" s="2" customFormat="1">
      <c r="A90" s="29"/>
      <c r="B90" s="154"/>
      <c r="C90" s="155" t="s">
        <v>167</v>
      </c>
      <c r="D90" s="155" t="s">
        <v>127</v>
      </c>
      <c r="E90" s="156" t="s">
        <v>793</v>
      </c>
      <c r="F90" s="157" t="s">
        <v>794</v>
      </c>
      <c r="G90" s="158" t="s">
        <v>498</v>
      </c>
      <c r="H90" s="159">
        <v>1</v>
      </c>
      <c r="I90" s="160">
        <v>5000</v>
      </c>
      <c r="J90" s="160">
        <f>ROUND(I90*H90,2)</f>
        <v>5000</v>
      </c>
      <c r="K90" s="157" t="s">
        <v>3</v>
      </c>
      <c r="L90" s="30"/>
      <c r="M90" s="161" t="s">
        <v>3</v>
      </c>
      <c r="N90" s="162" t="s">
        <v>40</v>
      </c>
      <c r="O90" s="163">
        <v>0</v>
      </c>
      <c r="P90" s="163">
        <f>O90*H90</f>
        <v>0</v>
      </c>
      <c r="Q90" s="163">
        <v>0</v>
      </c>
      <c r="R90" s="163">
        <f>Q90*H90</f>
        <v>0</v>
      </c>
      <c r="S90" s="163">
        <v>0</v>
      </c>
      <c r="T90" s="164">
        <f>S90*H90</f>
        <v>0</v>
      </c>
      <c r="U90" s="29"/>
      <c r="V90" s="29"/>
      <c r="W90" s="29"/>
      <c r="X90" s="29"/>
      <c r="Y90" s="29"/>
      <c r="Z90" s="29"/>
      <c r="AA90" s="29"/>
      <c r="AB90" s="29"/>
      <c r="AC90" s="29"/>
      <c r="AD90" s="29"/>
      <c r="AE90" s="29"/>
      <c r="AR90" s="165" t="s">
        <v>132</v>
      </c>
      <c r="AT90" s="165" t="s">
        <v>127</v>
      </c>
      <c r="AU90" s="165" t="s">
        <v>14</v>
      </c>
      <c r="AY90" s="16" t="s">
        <v>121</v>
      </c>
      <c r="BE90" s="166">
        <f>IF(N90="základní",J90,0)</f>
        <v>0</v>
      </c>
      <c r="BF90" s="166">
        <f>IF(N90="snížená",J90,0)</f>
        <v>5000</v>
      </c>
      <c r="BG90" s="166">
        <f>IF(N90="zákl. přenesená",J90,0)</f>
        <v>0</v>
      </c>
      <c r="BH90" s="166">
        <f>IF(N90="sníž. přenesená",J90,0)</f>
        <v>0</v>
      </c>
      <c r="BI90" s="166">
        <f>IF(N90="nulová",J90,0)</f>
        <v>0</v>
      </c>
      <c r="BJ90" s="16" t="s">
        <v>126</v>
      </c>
      <c r="BK90" s="166">
        <f>ROUND(I90*H90,2)</f>
        <v>5000</v>
      </c>
      <c r="BL90" s="16" t="s">
        <v>132</v>
      </c>
      <c r="BM90" s="165" t="s">
        <v>795</v>
      </c>
    </row>
    <row r="91" s="2" customFormat="1" ht="16.5" customHeight="1">
      <c r="A91" s="29"/>
      <c r="B91" s="154"/>
      <c r="C91" s="155" t="s">
        <v>171</v>
      </c>
      <c r="D91" s="155" t="s">
        <v>127</v>
      </c>
      <c r="E91" s="156" t="s">
        <v>796</v>
      </c>
      <c r="F91" s="157" t="s">
        <v>797</v>
      </c>
      <c r="G91" s="158" t="s">
        <v>498</v>
      </c>
      <c r="H91" s="159">
        <v>1</v>
      </c>
      <c r="I91" s="160">
        <v>5000</v>
      </c>
      <c r="J91" s="160">
        <f>ROUND(I91*H91,2)</f>
        <v>5000</v>
      </c>
      <c r="K91" s="157" t="s">
        <v>3</v>
      </c>
      <c r="L91" s="30"/>
      <c r="M91" s="161" t="s">
        <v>3</v>
      </c>
      <c r="N91" s="162" t="s">
        <v>40</v>
      </c>
      <c r="O91" s="163">
        <v>0</v>
      </c>
      <c r="P91" s="163">
        <f>O91*H91</f>
        <v>0</v>
      </c>
      <c r="Q91" s="163">
        <v>0</v>
      </c>
      <c r="R91" s="163">
        <f>Q91*H91</f>
        <v>0</v>
      </c>
      <c r="S91" s="163">
        <v>0</v>
      </c>
      <c r="T91" s="164">
        <f>S91*H91</f>
        <v>0</v>
      </c>
      <c r="U91" s="29"/>
      <c r="V91" s="29"/>
      <c r="W91" s="29"/>
      <c r="X91" s="29"/>
      <c r="Y91" s="29"/>
      <c r="Z91" s="29"/>
      <c r="AA91" s="29"/>
      <c r="AB91" s="29"/>
      <c r="AC91" s="29"/>
      <c r="AD91" s="29"/>
      <c r="AE91" s="29"/>
      <c r="AR91" s="165" t="s">
        <v>132</v>
      </c>
      <c r="AT91" s="165" t="s">
        <v>127</v>
      </c>
      <c r="AU91" s="165" t="s">
        <v>14</v>
      </c>
      <c r="AY91" s="16" t="s">
        <v>121</v>
      </c>
      <c r="BE91" s="166">
        <f>IF(N91="základní",J91,0)</f>
        <v>0</v>
      </c>
      <c r="BF91" s="166">
        <f>IF(N91="snížená",J91,0)</f>
        <v>5000</v>
      </c>
      <c r="BG91" s="166">
        <f>IF(N91="zákl. přenesená",J91,0)</f>
        <v>0</v>
      </c>
      <c r="BH91" s="166">
        <f>IF(N91="sníž. přenesená",J91,0)</f>
        <v>0</v>
      </c>
      <c r="BI91" s="166">
        <f>IF(N91="nulová",J91,0)</f>
        <v>0</v>
      </c>
      <c r="BJ91" s="16" t="s">
        <v>126</v>
      </c>
      <c r="BK91" s="166">
        <f>ROUND(I91*H91,2)</f>
        <v>5000</v>
      </c>
      <c r="BL91" s="16" t="s">
        <v>132</v>
      </c>
      <c r="BM91" s="165" t="s">
        <v>798</v>
      </c>
    </row>
    <row r="92" s="2" customFormat="1" ht="21.75" customHeight="1">
      <c r="A92" s="29"/>
      <c r="B92" s="154"/>
      <c r="C92" s="155" t="s">
        <v>175</v>
      </c>
      <c r="D92" s="155" t="s">
        <v>127</v>
      </c>
      <c r="E92" s="156" t="s">
        <v>799</v>
      </c>
      <c r="F92" s="157" t="s">
        <v>800</v>
      </c>
      <c r="G92" s="158" t="s">
        <v>498</v>
      </c>
      <c r="H92" s="159">
        <v>1</v>
      </c>
      <c r="I92" s="160">
        <v>5000</v>
      </c>
      <c r="J92" s="160">
        <f>ROUND(I92*H92,2)</f>
        <v>5000</v>
      </c>
      <c r="K92" s="157" t="s">
        <v>3</v>
      </c>
      <c r="L92" s="30"/>
      <c r="M92" s="161" t="s">
        <v>3</v>
      </c>
      <c r="N92" s="162" t="s">
        <v>40</v>
      </c>
      <c r="O92" s="163">
        <v>0</v>
      </c>
      <c r="P92" s="163">
        <f>O92*H92</f>
        <v>0</v>
      </c>
      <c r="Q92" s="163">
        <v>0</v>
      </c>
      <c r="R92" s="163">
        <f>Q92*H92</f>
        <v>0</v>
      </c>
      <c r="S92" s="163">
        <v>0</v>
      </c>
      <c r="T92" s="164">
        <f>S92*H92</f>
        <v>0</v>
      </c>
      <c r="U92" s="29"/>
      <c r="V92" s="29"/>
      <c r="W92" s="29"/>
      <c r="X92" s="29"/>
      <c r="Y92" s="29"/>
      <c r="Z92" s="29"/>
      <c r="AA92" s="29"/>
      <c r="AB92" s="29"/>
      <c r="AC92" s="29"/>
      <c r="AD92" s="29"/>
      <c r="AE92" s="29"/>
      <c r="AR92" s="165" t="s">
        <v>132</v>
      </c>
      <c r="AT92" s="165" t="s">
        <v>127</v>
      </c>
      <c r="AU92" s="165" t="s">
        <v>14</v>
      </c>
      <c r="AY92" s="16" t="s">
        <v>121</v>
      </c>
      <c r="BE92" s="166">
        <f>IF(N92="základní",J92,0)</f>
        <v>0</v>
      </c>
      <c r="BF92" s="166">
        <f>IF(N92="snížená",J92,0)</f>
        <v>5000</v>
      </c>
      <c r="BG92" s="166">
        <f>IF(N92="zákl. přenesená",J92,0)</f>
        <v>0</v>
      </c>
      <c r="BH92" s="166">
        <f>IF(N92="sníž. přenesená",J92,0)</f>
        <v>0</v>
      </c>
      <c r="BI92" s="166">
        <f>IF(N92="nulová",J92,0)</f>
        <v>0</v>
      </c>
      <c r="BJ92" s="16" t="s">
        <v>126</v>
      </c>
      <c r="BK92" s="166">
        <f>ROUND(I92*H92,2)</f>
        <v>5000</v>
      </c>
      <c r="BL92" s="16" t="s">
        <v>132</v>
      </c>
      <c r="BM92" s="165" t="s">
        <v>801</v>
      </c>
    </row>
    <row r="93" s="2" customFormat="1" ht="16.5" customHeight="1">
      <c r="A93" s="29"/>
      <c r="B93" s="154"/>
      <c r="C93" s="155" t="s">
        <v>179</v>
      </c>
      <c r="D93" s="155" t="s">
        <v>127</v>
      </c>
      <c r="E93" s="156" t="s">
        <v>802</v>
      </c>
      <c r="F93" s="157" t="s">
        <v>803</v>
      </c>
      <c r="G93" s="158" t="s">
        <v>498</v>
      </c>
      <c r="H93" s="159">
        <v>1</v>
      </c>
      <c r="I93" s="160">
        <v>20000</v>
      </c>
      <c r="J93" s="160">
        <f>ROUND(I93*H93,2)</f>
        <v>20000</v>
      </c>
      <c r="K93" s="157" t="s">
        <v>3</v>
      </c>
      <c r="L93" s="30"/>
      <c r="M93" s="176" t="s">
        <v>3</v>
      </c>
      <c r="N93" s="177" t="s">
        <v>40</v>
      </c>
      <c r="O93" s="178">
        <v>0</v>
      </c>
      <c r="P93" s="178">
        <f>O93*H93</f>
        <v>0</v>
      </c>
      <c r="Q93" s="178">
        <v>0</v>
      </c>
      <c r="R93" s="178">
        <f>Q93*H93</f>
        <v>0</v>
      </c>
      <c r="S93" s="178">
        <v>0</v>
      </c>
      <c r="T93" s="179">
        <f>S93*H93</f>
        <v>0</v>
      </c>
      <c r="U93" s="29"/>
      <c r="V93" s="29"/>
      <c r="W93" s="29"/>
      <c r="X93" s="29"/>
      <c r="Y93" s="29"/>
      <c r="Z93" s="29"/>
      <c r="AA93" s="29"/>
      <c r="AB93" s="29"/>
      <c r="AC93" s="29"/>
      <c r="AD93" s="29"/>
      <c r="AE93" s="29"/>
      <c r="AR93" s="165" t="s">
        <v>132</v>
      </c>
      <c r="AT93" s="165" t="s">
        <v>127</v>
      </c>
      <c r="AU93" s="165" t="s">
        <v>14</v>
      </c>
      <c r="AY93" s="16" t="s">
        <v>121</v>
      </c>
      <c r="BE93" s="166">
        <f>IF(N93="základní",J93,0)</f>
        <v>0</v>
      </c>
      <c r="BF93" s="166">
        <f>IF(N93="snížená",J93,0)</f>
        <v>20000</v>
      </c>
      <c r="BG93" s="166">
        <f>IF(N93="zákl. přenesená",J93,0)</f>
        <v>0</v>
      </c>
      <c r="BH93" s="166">
        <f>IF(N93="sníž. přenesená",J93,0)</f>
        <v>0</v>
      </c>
      <c r="BI93" s="166">
        <f>IF(N93="nulová",J93,0)</f>
        <v>0</v>
      </c>
      <c r="BJ93" s="16" t="s">
        <v>126</v>
      </c>
      <c r="BK93" s="166">
        <f>ROUND(I93*H93,2)</f>
        <v>20000</v>
      </c>
      <c r="BL93" s="16" t="s">
        <v>132</v>
      </c>
      <c r="BM93" s="165" t="s">
        <v>804</v>
      </c>
    </row>
    <row r="94" s="2" customFormat="1" ht="6.96" customHeight="1">
      <c r="A94" s="29"/>
      <c r="B94" s="45"/>
      <c r="C94" s="46"/>
      <c r="D94" s="46"/>
      <c r="E94" s="46"/>
      <c r="F94" s="46"/>
      <c r="G94" s="46"/>
      <c r="H94" s="46"/>
      <c r="I94" s="46"/>
      <c r="J94" s="46"/>
      <c r="K94" s="46"/>
      <c r="L94" s="30"/>
      <c r="M94" s="29"/>
      <c r="O94" s="29"/>
      <c r="P94" s="29"/>
      <c r="Q94" s="29"/>
      <c r="R94" s="29"/>
      <c r="S94" s="29"/>
      <c r="T94" s="29"/>
      <c r="U94" s="29"/>
      <c r="V94" s="29"/>
      <c r="W94" s="29"/>
      <c r="X94" s="29"/>
      <c r="Y94" s="29"/>
      <c r="Z94" s="29"/>
      <c r="AA94" s="29"/>
      <c r="AB94" s="29"/>
      <c r="AC94" s="29"/>
      <c r="AD94" s="29"/>
      <c r="AE94" s="29"/>
    </row>
  </sheetData>
  <autoFilter ref="C79:K93"/>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180" customWidth="1"/>
    <col min="2" max="2" width="1.667969" style="180" customWidth="1"/>
    <col min="3" max="4" width="5" style="180" customWidth="1"/>
    <col min="5" max="5" width="11.66016" style="180" customWidth="1"/>
    <col min="6" max="6" width="9.160156" style="180" customWidth="1"/>
    <col min="7" max="7" width="5" style="180" customWidth="1"/>
    <col min="8" max="8" width="77.83203" style="180" customWidth="1"/>
    <col min="9" max="10" width="20" style="180" customWidth="1"/>
    <col min="11" max="11" width="1.667969" style="180" customWidth="1"/>
  </cols>
  <sheetData>
    <row r="1" s="1" customFormat="1" ht="37.5" customHeight="1"/>
    <row r="2" s="1" customFormat="1" ht="7.5" customHeight="1">
      <c r="B2" s="181"/>
      <c r="C2" s="182"/>
      <c r="D2" s="182"/>
      <c r="E2" s="182"/>
      <c r="F2" s="182"/>
      <c r="G2" s="182"/>
      <c r="H2" s="182"/>
      <c r="I2" s="182"/>
      <c r="J2" s="182"/>
      <c r="K2" s="183"/>
    </row>
    <row r="3" s="13" customFormat="1" ht="45" customHeight="1">
      <c r="B3" s="184"/>
      <c r="C3" s="185" t="s">
        <v>805</v>
      </c>
      <c r="D3" s="185"/>
      <c r="E3" s="185"/>
      <c r="F3" s="185"/>
      <c r="G3" s="185"/>
      <c r="H3" s="185"/>
      <c r="I3" s="185"/>
      <c r="J3" s="185"/>
      <c r="K3" s="186"/>
    </row>
    <row r="4" s="1" customFormat="1" ht="25.5" customHeight="1">
      <c r="B4" s="187"/>
      <c r="C4" s="188" t="s">
        <v>806</v>
      </c>
      <c r="D4" s="188"/>
      <c r="E4" s="188"/>
      <c r="F4" s="188"/>
      <c r="G4" s="188"/>
      <c r="H4" s="188"/>
      <c r="I4" s="188"/>
      <c r="J4" s="188"/>
      <c r="K4" s="189"/>
    </row>
    <row r="5" s="1" customFormat="1" ht="5.25" customHeight="1">
      <c r="B5" s="187"/>
      <c r="C5" s="190"/>
      <c r="D5" s="190"/>
      <c r="E5" s="190"/>
      <c r="F5" s="190"/>
      <c r="G5" s="190"/>
      <c r="H5" s="190"/>
      <c r="I5" s="190"/>
      <c r="J5" s="190"/>
      <c r="K5" s="189"/>
    </row>
    <row r="6" s="1" customFormat="1" ht="15" customHeight="1">
      <c r="B6" s="187"/>
      <c r="C6" s="191" t="s">
        <v>807</v>
      </c>
      <c r="D6" s="191"/>
      <c r="E6" s="191"/>
      <c r="F6" s="191"/>
      <c r="G6" s="191"/>
      <c r="H6" s="191"/>
      <c r="I6" s="191"/>
      <c r="J6" s="191"/>
      <c r="K6" s="189"/>
    </row>
    <row r="7" s="1" customFormat="1" ht="15" customHeight="1">
      <c r="B7" s="192"/>
      <c r="C7" s="191" t="s">
        <v>808</v>
      </c>
      <c r="D7" s="191"/>
      <c r="E7" s="191"/>
      <c r="F7" s="191"/>
      <c r="G7" s="191"/>
      <c r="H7" s="191"/>
      <c r="I7" s="191"/>
      <c r="J7" s="191"/>
      <c r="K7" s="189"/>
    </row>
    <row r="8" s="1" customFormat="1" ht="12.75" customHeight="1">
      <c r="B8" s="192"/>
      <c r="C8" s="191"/>
      <c r="D8" s="191"/>
      <c r="E8" s="191"/>
      <c r="F8" s="191"/>
      <c r="G8" s="191"/>
      <c r="H8" s="191"/>
      <c r="I8" s="191"/>
      <c r="J8" s="191"/>
      <c r="K8" s="189"/>
    </row>
    <row r="9" s="1" customFormat="1" ht="15" customHeight="1">
      <c r="B9" s="192"/>
      <c r="C9" s="191" t="s">
        <v>809</v>
      </c>
      <c r="D9" s="191"/>
      <c r="E9" s="191"/>
      <c r="F9" s="191"/>
      <c r="G9" s="191"/>
      <c r="H9" s="191"/>
      <c r="I9" s="191"/>
      <c r="J9" s="191"/>
      <c r="K9" s="189"/>
    </row>
    <row r="10" s="1" customFormat="1" ht="15" customHeight="1">
      <c r="B10" s="192"/>
      <c r="C10" s="191"/>
      <c r="D10" s="191" t="s">
        <v>810</v>
      </c>
      <c r="E10" s="191"/>
      <c r="F10" s="191"/>
      <c r="G10" s="191"/>
      <c r="H10" s="191"/>
      <c r="I10" s="191"/>
      <c r="J10" s="191"/>
      <c r="K10" s="189"/>
    </row>
    <row r="11" s="1" customFormat="1" ht="15" customHeight="1">
      <c r="B11" s="192"/>
      <c r="C11" s="193"/>
      <c r="D11" s="191" t="s">
        <v>811</v>
      </c>
      <c r="E11" s="191"/>
      <c r="F11" s="191"/>
      <c r="G11" s="191"/>
      <c r="H11" s="191"/>
      <c r="I11" s="191"/>
      <c r="J11" s="191"/>
      <c r="K11" s="189"/>
    </row>
    <row r="12" s="1" customFormat="1" ht="15" customHeight="1">
      <c r="B12" s="192"/>
      <c r="C12" s="193"/>
      <c r="D12" s="191"/>
      <c r="E12" s="191"/>
      <c r="F12" s="191"/>
      <c r="G12" s="191"/>
      <c r="H12" s="191"/>
      <c r="I12" s="191"/>
      <c r="J12" s="191"/>
      <c r="K12" s="189"/>
    </row>
    <row r="13" s="1" customFormat="1" ht="15" customHeight="1">
      <c r="B13" s="192"/>
      <c r="C13" s="193"/>
      <c r="D13" s="194" t="s">
        <v>812</v>
      </c>
      <c r="E13" s="191"/>
      <c r="F13" s="191"/>
      <c r="G13" s="191"/>
      <c r="H13" s="191"/>
      <c r="I13" s="191"/>
      <c r="J13" s="191"/>
      <c r="K13" s="189"/>
    </row>
    <row r="14" s="1" customFormat="1" ht="12.75" customHeight="1">
      <c r="B14" s="192"/>
      <c r="C14" s="193"/>
      <c r="D14" s="193"/>
      <c r="E14" s="193"/>
      <c r="F14" s="193"/>
      <c r="G14" s="193"/>
      <c r="H14" s="193"/>
      <c r="I14" s="193"/>
      <c r="J14" s="193"/>
      <c r="K14" s="189"/>
    </row>
    <row r="15" s="1" customFormat="1" ht="15" customHeight="1">
      <c r="B15" s="192"/>
      <c r="C15" s="193"/>
      <c r="D15" s="191" t="s">
        <v>813</v>
      </c>
      <c r="E15" s="191"/>
      <c r="F15" s="191"/>
      <c r="G15" s="191"/>
      <c r="H15" s="191"/>
      <c r="I15" s="191"/>
      <c r="J15" s="191"/>
      <c r="K15" s="189"/>
    </row>
    <row r="16" s="1" customFormat="1" ht="15" customHeight="1">
      <c r="B16" s="192"/>
      <c r="C16" s="193"/>
      <c r="D16" s="191" t="s">
        <v>814</v>
      </c>
      <c r="E16" s="191"/>
      <c r="F16" s="191"/>
      <c r="G16" s="191"/>
      <c r="H16" s="191"/>
      <c r="I16" s="191"/>
      <c r="J16" s="191"/>
      <c r="K16" s="189"/>
    </row>
    <row r="17" s="1" customFormat="1" ht="15" customHeight="1">
      <c r="B17" s="192"/>
      <c r="C17" s="193"/>
      <c r="D17" s="191" t="s">
        <v>815</v>
      </c>
      <c r="E17" s="191"/>
      <c r="F17" s="191"/>
      <c r="G17" s="191"/>
      <c r="H17" s="191"/>
      <c r="I17" s="191"/>
      <c r="J17" s="191"/>
      <c r="K17" s="189"/>
    </row>
    <row r="18" s="1" customFormat="1" ht="15" customHeight="1">
      <c r="B18" s="192"/>
      <c r="C18" s="193"/>
      <c r="D18" s="193"/>
      <c r="E18" s="195" t="s">
        <v>75</v>
      </c>
      <c r="F18" s="191" t="s">
        <v>816</v>
      </c>
      <c r="G18" s="191"/>
      <c r="H18" s="191"/>
      <c r="I18" s="191"/>
      <c r="J18" s="191"/>
      <c r="K18" s="189"/>
    </row>
    <row r="19" s="1" customFormat="1" ht="15" customHeight="1">
      <c r="B19" s="192"/>
      <c r="C19" s="193"/>
      <c r="D19" s="193"/>
      <c r="E19" s="195" t="s">
        <v>817</v>
      </c>
      <c r="F19" s="191" t="s">
        <v>818</v>
      </c>
      <c r="G19" s="191"/>
      <c r="H19" s="191"/>
      <c r="I19" s="191"/>
      <c r="J19" s="191"/>
      <c r="K19" s="189"/>
    </row>
    <row r="20" s="1" customFormat="1" ht="15" customHeight="1">
      <c r="B20" s="192"/>
      <c r="C20" s="193"/>
      <c r="D20" s="193"/>
      <c r="E20" s="195" t="s">
        <v>819</v>
      </c>
      <c r="F20" s="191" t="s">
        <v>820</v>
      </c>
      <c r="G20" s="191"/>
      <c r="H20" s="191"/>
      <c r="I20" s="191"/>
      <c r="J20" s="191"/>
      <c r="K20" s="189"/>
    </row>
    <row r="21" s="1" customFormat="1" ht="15" customHeight="1">
      <c r="B21" s="192"/>
      <c r="C21" s="193"/>
      <c r="D21" s="193"/>
      <c r="E21" s="195" t="s">
        <v>821</v>
      </c>
      <c r="F21" s="191" t="s">
        <v>822</v>
      </c>
      <c r="G21" s="191"/>
      <c r="H21" s="191"/>
      <c r="I21" s="191"/>
      <c r="J21" s="191"/>
      <c r="K21" s="189"/>
    </row>
    <row r="22" s="1" customFormat="1" ht="15" customHeight="1">
      <c r="B22" s="192"/>
      <c r="C22" s="193"/>
      <c r="D22" s="193"/>
      <c r="E22" s="195" t="s">
        <v>823</v>
      </c>
      <c r="F22" s="191" t="s">
        <v>824</v>
      </c>
      <c r="G22" s="191"/>
      <c r="H22" s="191"/>
      <c r="I22" s="191"/>
      <c r="J22" s="191"/>
      <c r="K22" s="189"/>
    </row>
    <row r="23" s="1" customFormat="1" ht="15" customHeight="1">
      <c r="B23" s="192"/>
      <c r="C23" s="193"/>
      <c r="D23" s="193"/>
      <c r="E23" s="195" t="s">
        <v>825</v>
      </c>
      <c r="F23" s="191" t="s">
        <v>826</v>
      </c>
      <c r="G23" s="191"/>
      <c r="H23" s="191"/>
      <c r="I23" s="191"/>
      <c r="J23" s="191"/>
      <c r="K23" s="189"/>
    </row>
    <row r="24" s="1" customFormat="1" ht="12.75" customHeight="1">
      <c r="B24" s="192"/>
      <c r="C24" s="193"/>
      <c r="D24" s="193"/>
      <c r="E24" s="193"/>
      <c r="F24" s="193"/>
      <c r="G24" s="193"/>
      <c r="H24" s="193"/>
      <c r="I24" s="193"/>
      <c r="J24" s="193"/>
      <c r="K24" s="189"/>
    </row>
    <row r="25" s="1" customFormat="1" ht="15" customHeight="1">
      <c r="B25" s="192"/>
      <c r="C25" s="191" t="s">
        <v>827</v>
      </c>
      <c r="D25" s="191"/>
      <c r="E25" s="191"/>
      <c r="F25" s="191"/>
      <c r="G25" s="191"/>
      <c r="H25" s="191"/>
      <c r="I25" s="191"/>
      <c r="J25" s="191"/>
      <c r="K25" s="189"/>
    </row>
    <row r="26" s="1" customFormat="1" ht="15" customHeight="1">
      <c r="B26" s="192"/>
      <c r="C26" s="191" t="s">
        <v>828</v>
      </c>
      <c r="D26" s="191"/>
      <c r="E26" s="191"/>
      <c r="F26" s="191"/>
      <c r="G26" s="191"/>
      <c r="H26" s="191"/>
      <c r="I26" s="191"/>
      <c r="J26" s="191"/>
      <c r="K26" s="189"/>
    </row>
    <row r="27" s="1" customFormat="1" ht="15" customHeight="1">
      <c r="B27" s="192"/>
      <c r="C27" s="191"/>
      <c r="D27" s="191" t="s">
        <v>829</v>
      </c>
      <c r="E27" s="191"/>
      <c r="F27" s="191"/>
      <c r="G27" s="191"/>
      <c r="H27" s="191"/>
      <c r="I27" s="191"/>
      <c r="J27" s="191"/>
      <c r="K27" s="189"/>
    </row>
    <row r="28" s="1" customFormat="1" ht="15" customHeight="1">
      <c r="B28" s="192"/>
      <c r="C28" s="193"/>
      <c r="D28" s="191" t="s">
        <v>830</v>
      </c>
      <c r="E28" s="191"/>
      <c r="F28" s="191"/>
      <c r="G28" s="191"/>
      <c r="H28" s="191"/>
      <c r="I28" s="191"/>
      <c r="J28" s="191"/>
      <c r="K28" s="189"/>
    </row>
    <row r="29" s="1" customFormat="1" ht="12.75" customHeight="1">
      <c r="B29" s="192"/>
      <c r="C29" s="193"/>
      <c r="D29" s="193"/>
      <c r="E29" s="193"/>
      <c r="F29" s="193"/>
      <c r="G29" s="193"/>
      <c r="H29" s="193"/>
      <c r="I29" s="193"/>
      <c r="J29" s="193"/>
      <c r="K29" s="189"/>
    </row>
    <row r="30" s="1" customFormat="1" ht="15" customHeight="1">
      <c r="B30" s="192"/>
      <c r="C30" s="193"/>
      <c r="D30" s="191" t="s">
        <v>831</v>
      </c>
      <c r="E30" s="191"/>
      <c r="F30" s="191"/>
      <c r="G30" s="191"/>
      <c r="H30" s="191"/>
      <c r="I30" s="191"/>
      <c r="J30" s="191"/>
      <c r="K30" s="189"/>
    </row>
    <row r="31" s="1" customFormat="1" ht="15" customHeight="1">
      <c r="B31" s="192"/>
      <c r="C31" s="193"/>
      <c r="D31" s="191" t="s">
        <v>832</v>
      </c>
      <c r="E31" s="191"/>
      <c r="F31" s="191"/>
      <c r="G31" s="191"/>
      <c r="H31" s="191"/>
      <c r="I31" s="191"/>
      <c r="J31" s="191"/>
      <c r="K31" s="189"/>
    </row>
    <row r="32" s="1" customFormat="1" ht="12.75" customHeight="1">
      <c r="B32" s="192"/>
      <c r="C32" s="193"/>
      <c r="D32" s="193"/>
      <c r="E32" s="193"/>
      <c r="F32" s="193"/>
      <c r="G32" s="193"/>
      <c r="H32" s="193"/>
      <c r="I32" s="193"/>
      <c r="J32" s="193"/>
      <c r="K32" s="189"/>
    </row>
    <row r="33" s="1" customFormat="1" ht="15" customHeight="1">
      <c r="B33" s="192"/>
      <c r="C33" s="193"/>
      <c r="D33" s="191" t="s">
        <v>833</v>
      </c>
      <c r="E33" s="191"/>
      <c r="F33" s="191"/>
      <c r="G33" s="191"/>
      <c r="H33" s="191"/>
      <c r="I33" s="191"/>
      <c r="J33" s="191"/>
      <c r="K33" s="189"/>
    </row>
    <row r="34" s="1" customFormat="1" ht="15" customHeight="1">
      <c r="B34" s="192"/>
      <c r="C34" s="193"/>
      <c r="D34" s="191" t="s">
        <v>834</v>
      </c>
      <c r="E34" s="191"/>
      <c r="F34" s="191"/>
      <c r="G34" s="191"/>
      <c r="H34" s="191"/>
      <c r="I34" s="191"/>
      <c r="J34" s="191"/>
      <c r="K34" s="189"/>
    </row>
    <row r="35" s="1" customFormat="1" ht="15" customHeight="1">
      <c r="B35" s="192"/>
      <c r="C35" s="193"/>
      <c r="D35" s="191" t="s">
        <v>835</v>
      </c>
      <c r="E35" s="191"/>
      <c r="F35" s="191"/>
      <c r="G35" s="191"/>
      <c r="H35" s="191"/>
      <c r="I35" s="191"/>
      <c r="J35" s="191"/>
      <c r="K35" s="189"/>
    </row>
    <row r="36" s="1" customFormat="1" ht="15" customHeight="1">
      <c r="B36" s="192"/>
      <c r="C36" s="193"/>
      <c r="D36" s="191"/>
      <c r="E36" s="194" t="s">
        <v>107</v>
      </c>
      <c r="F36" s="191"/>
      <c r="G36" s="191" t="s">
        <v>836</v>
      </c>
      <c r="H36" s="191"/>
      <c r="I36" s="191"/>
      <c r="J36" s="191"/>
      <c r="K36" s="189"/>
    </row>
    <row r="37" s="1" customFormat="1" ht="30.75" customHeight="1">
      <c r="B37" s="192"/>
      <c r="C37" s="193"/>
      <c r="D37" s="191"/>
      <c r="E37" s="194" t="s">
        <v>837</v>
      </c>
      <c r="F37" s="191"/>
      <c r="G37" s="191" t="s">
        <v>838</v>
      </c>
      <c r="H37" s="191"/>
      <c r="I37" s="191"/>
      <c r="J37" s="191"/>
      <c r="K37" s="189"/>
    </row>
    <row r="38" s="1" customFormat="1" ht="15" customHeight="1">
      <c r="B38" s="192"/>
      <c r="C38" s="193"/>
      <c r="D38" s="191"/>
      <c r="E38" s="194" t="s">
        <v>49</v>
      </c>
      <c r="F38" s="191"/>
      <c r="G38" s="191" t="s">
        <v>839</v>
      </c>
      <c r="H38" s="191"/>
      <c r="I38" s="191"/>
      <c r="J38" s="191"/>
      <c r="K38" s="189"/>
    </row>
    <row r="39" s="1" customFormat="1" ht="15" customHeight="1">
      <c r="B39" s="192"/>
      <c r="C39" s="193"/>
      <c r="D39" s="191"/>
      <c r="E39" s="194" t="s">
        <v>50</v>
      </c>
      <c r="F39" s="191"/>
      <c r="G39" s="191" t="s">
        <v>840</v>
      </c>
      <c r="H39" s="191"/>
      <c r="I39" s="191"/>
      <c r="J39" s="191"/>
      <c r="K39" s="189"/>
    </row>
    <row r="40" s="1" customFormat="1" ht="15" customHeight="1">
      <c r="B40" s="192"/>
      <c r="C40" s="193"/>
      <c r="D40" s="191"/>
      <c r="E40" s="194" t="s">
        <v>108</v>
      </c>
      <c r="F40" s="191"/>
      <c r="G40" s="191" t="s">
        <v>841</v>
      </c>
      <c r="H40" s="191"/>
      <c r="I40" s="191"/>
      <c r="J40" s="191"/>
      <c r="K40" s="189"/>
    </row>
    <row r="41" s="1" customFormat="1" ht="15" customHeight="1">
      <c r="B41" s="192"/>
      <c r="C41" s="193"/>
      <c r="D41" s="191"/>
      <c r="E41" s="194" t="s">
        <v>109</v>
      </c>
      <c r="F41" s="191"/>
      <c r="G41" s="191" t="s">
        <v>842</v>
      </c>
      <c r="H41" s="191"/>
      <c r="I41" s="191"/>
      <c r="J41" s="191"/>
      <c r="K41" s="189"/>
    </row>
    <row r="42" s="1" customFormat="1" ht="15" customHeight="1">
      <c r="B42" s="192"/>
      <c r="C42" s="193"/>
      <c r="D42" s="191"/>
      <c r="E42" s="194" t="s">
        <v>843</v>
      </c>
      <c r="F42" s="191"/>
      <c r="G42" s="191" t="s">
        <v>844</v>
      </c>
      <c r="H42" s="191"/>
      <c r="I42" s="191"/>
      <c r="J42" s="191"/>
      <c r="K42" s="189"/>
    </row>
    <row r="43" s="1" customFormat="1" ht="15" customHeight="1">
      <c r="B43" s="192"/>
      <c r="C43" s="193"/>
      <c r="D43" s="191"/>
      <c r="E43" s="194"/>
      <c r="F43" s="191"/>
      <c r="G43" s="191" t="s">
        <v>845</v>
      </c>
      <c r="H43" s="191"/>
      <c r="I43" s="191"/>
      <c r="J43" s="191"/>
      <c r="K43" s="189"/>
    </row>
    <row r="44" s="1" customFormat="1" ht="15" customHeight="1">
      <c r="B44" s="192"/>
      <c r="C44" s="193"/>
      <c r="D44" s="191"/>
      <c r="E44" s="194" t="s">
        <v>846</v>
      </c>
      <c r="F44" s="191"/>
      <c r="G44" s="191" t="s">
        <v>847</v>
      </c>
      <c r="H44" s="191"/>
      <c r="I44" s="191"/>
      <c r="J44" s="191"/>
      <c r="K44" s="189"/>
    </row>
    <row r="45" s="1" customFormat="1" ht="15" customHeight="1">
      <c r="B45" s="192"/>
      <c r="C45" s="193"/>
      <c r="D45" s="191"/>
      <c r="E45" s="194" t="s">
        <v>111</v>
      </c>
      <c r="F45" s="191"/>
      <c r="G45" s="191" t="s">
        <v>848</v>
      </c>
      <c r="H45" s="191"/>
      <c r="I45" s="191"/>
      <c r="J45" s="191"/>
      <c r="K45" s="189"/>
    </row>
    <row r="46" s="1" customFormat="1" ht="12.75" customHeight="1">
      <c r="B46" s="192"/>
      <c r="C46" s="193"/>
      <c r="D46" s="191"/>
      <c r="E46" s="191"/>
      <c r="F46" s="191"/>
      <c r="G46" s="191"/>
      <c r="H46" s="191"/>
      <c r="I46" s="191"/>
      <c r="J46" s="191"/>
      <c r="K46" s="189"/>
    </row>
    <row r="47" s="1" customFormat="1" ht="15" customHeight="1">
      <c r="B47" s="192"/>
      <c r="C47" s="193"/>
      <c r="D47" s="191" t="s">
        <v>849</v>
      </c>
      <c r="E47" s="191"/>
      <c r="F47" s="191"/>
      <c r="G47" s="191"/>
      <c r="H47" s="191"/>
      <c r="I47" s="191"/>
      <c r="J47" s="191"/>
      <c r="K47" s="189"/>
    </row>
    <row r="48" s="1" customFormat="1" ht="15" customHeight="1">
      <c r="B48" s="192"/>
      <c r="C48" s="193"/>
      <c r="D48" s="193"/>
      <c r="E48" s="191" t="s">
        <v>850</v>
      </c>
      <c r="F48" s="191"/>
      <c r="G48" s="191"/>
      <c r="H48" s="191"/>
      <c r="I48" s="191"/>
      <c r="J48" s="191"/>
      <c r="K48" s="189"/>
    </row>
    <row r="49" s="1" customFormat="1" ht="15" customHeight="1">
      <c r="B49" s="192"/>
      <c r="C49" s="193"/>
      <c r="D49" s="193"/>
      <c r="E49" s="191" t="s">
        <v>851</v>
      </c>
      <c r="F49" s="191"/>
      <c r="G49" s="191"/>
      <c r="H49" s="191"/>
      <c r="I49" s="191"/>
      <c r="J49" s="191"/>
      <c r="K49" s="189"/>
    </row>
    <row r="50" s="1" customFormat="1" ht="15" customHeight="1">
      <c r="B50" s="192"/>
      <c r="C50" s="193"/>
      <c r="D50" s="193"/>
      <c r="E50" s="191" t="s">
        <v>852</v>
      </c>
      <c r="F50" s="191"/>
      <c r="G50" s="191"/>
      <c r="H50" s="191"/>
      <c r="I50" s="191"/>
      <c r="J50" s="191"/>
      <c r="K50" s="189"/>
    </row>
    <row r="51" s="1" customFormat="1" ht="15" customHeight="1">
      <c r="B51" s="192"/>
      <c r="C51" s="193"/>
      <c r="D51" s="191" t="s">
        <v>853</v>
      </c>
      <c r="E51" s="191"/>
      <c r="F51" s="191"/>
      <c r="G51" s="191"/>
      <c r="H51" s="191"/>
      <c r="I51" s="191"/>
      <c r="J51" s="191"/>
      <c r="K51" s="189"/>
    </row>
    <row r="52" s="1" customFormat="1" ht="25.5" customHeight="1">
      <c r="B52" s="187"/>
      <c r="C52" s="188" t="s">
        <v>854</v>
      </c>
      <c r="D52" s="188"/>
      <c r="E52" s="188"/>
      <c r="F52" s="188"/>
      <c r="G52" s="188"/>
      <c r="H52" s="188"/>
      <c r="I52" s="188"/>
      <c r="J52" s="188"/>
      <c r="K52" s="189"/>
    </row>
    <row r="53" s="1" customFormat="1" ht="5.25" customHeight="1">
      <c r="B53" s="187"/>
      <c r="C53" s="190"/>
      <c r="D53" s="190"/>
      <c r="E53" s="190"/>
      <c r="F53" s="190"/>
      <c r="G53" s="190"/>
      <c r="H53" s="190"/>
      <c r="I53" s="190"/>
      <c r="J53" s="190"/>
      <c r="K53" s="189"/>
    </row>
    <row r="54" s="1" customFormat="1" ht="15" customHeight="1">
      <c r="B54" s="187"/>
      <c r="C54" s="191" t="s">
        <v>855</v>
      </c>
      <c r="D54" s="191"/>
      <c r="E54" s="191"/>
      <c r="F54" s="191"/>
      <c r="G54" s="191"/>
      <c r="H54" s="191"/>
      <c r="I54" s="191"/>
      <c r="J54" s="191"/>
      <c r="K54" s="189"/>
    </row>
    <row r="55" s="1" customFormat="1" ht="15" customHeight="1">
      <c r="B55" s="187"/>
      <c r="C55" s="191" t="s">
        <v>856</v>
      </c>
      <c r="D55" s="191"/>
      <c r="E55" s="191"/>
      <c r="F55" s="191"/>
      <c r="G55" s="191"/>
      <c r="H55" s="191"/>
      <c r="I55" s="191"/>
      <c r="J55" s="191"/>
      <c r="K55" s="189"/>
    </row>
    <row r="56" s="1" customFormat="1" ht="12.75" customHeight="1">
      <c r="B56" s="187"/>
      <c r="C56" s="191"/>
      <c r="D56" s="191"/>
      <c r="E56" s="191"/>
      <c r="F56" s="191"/>
      <c r="G56" s="191"/>
      <c r="H56" s="191"/>
      <c r="I56" s="191"/>
      <c r="J56" s="191"/>
      <c r="K56" s="189"/>
    </row>
    <row r="57" s="1" customFormat="1" ht="15" customHeight="1">
      <c r="B57" s="187"/>
      <c r="C57" s="191" t="s">
        <v>857</v>
      </c>
      <c r="D57" s="191"/>
      <c r="E57" s="191"/>
      <c r="F57" s="191"/>
      <c r="G57" s="191"/>
      <c r="H57" s="191"/>
      <c r="I57" s="191"/>
      <c r="J57" s="191"/>
      <c r="K57" s="189"/>
    </row>
    <row r="58" s="1" customFormat="1" ht="15" customHeight="1">
      <c r="B58" s="187"/>
      <c r="C58" s="193"/>
      <c r="D58" s="191" t="s">
        <v>858</v>
      </c>
      <c r="E58" s="191"/>
      <c r="F58" s="191"/>
      <c r="G58" s="191"/>
      <c r="H58" s="191"/>
      <c r="I58" s="191"/>
      <c r="J58" s="191"/>
      <c r="K58" s="189"/>
    </row>
    <row r="59" s="1" customFormat="1" ht="15" customHeight="1">
      <c r="B59" s="187"/>
      <c r="C59" s="193"/>
      <c r="D59" s="191" t="s">
        <v>859</v>
      </c>
      <c r="E59" s="191"/>
      <c r="F59" s="191"/>
      <c r="G59" s="191"/>
      <c r="H59" s="191"/>
      <c r="I59" s="191"/>
      <c r="J59" s="191"/>
      <c r="K59" s="189"/>
    </row>
    <row r="60" s="1" customFormat="1" ht="15" customHeight="1">
      <c r="B60" s="187"/>
      <c r="C60" s="193"/>
      <c r="D60" s="191" t="s">
        <v>860</v>
      </c>
      <c r="E60" s="191"/>
      <c r="F60" s="191"/>
      <c r="G60" s="191"/>
      <c r="H60" s="191"/>
      <c r="I60" s="191"/>
      <c r="J60" s="191"/>
      <c r="K60" s="189"/>
    </row>
    <row r="61" s="1" customFormat="1" ht="15" customHeight="1">
      <c r="B61" s="187"/>
      <c r="C61" s="193"/>
      <c r="D61" s="191" t="s">
        <v>861</v>
      </c>
      <c r="E61" s="191"/>
      <c r="F61" s="191"/>
      <c r="G61" s="191"/>
      <c r="H61" s="191"/>
      <c r="I61" s="191"/>
      <c r="J61" s="191"/>
      <c r="K61" s="189"/>
    </row>
    <row r="62" s="1" customFormat="1" ht="15" customHeight="1">
      <c r="B62" s="187"/>
      <c r="C62" s="193"/>
      <c r="D62" s="196" t="s">
        <v>862</v>
      </c>
      <c r="E62" s="196"/>
      <c r="F62" s="196"/>
      <c r="G62" s="196"/>
      <c r="H62" s="196"/>
      <c r="I62" s="196"/>
      <c r="J62" s="196"/>
      <c r="K62" s="189"/>
    </row>
    <row r="63" s="1" customFormat="1" ht="15" customHeight="1">
      <c r="B63" s="187"/>
      <c r="C63" s="193"/>
      <c r="D63" s="191" t="s">
        <v>863</v>
      </c>
      <c r="E63" s="191"/>
      <c r="F63" s="191"/>
      <c r="G63" s="191"/>
      <c r="H63" s="191"/>
      <c r="I63" s="191"/>
      <c r="J63" s="191"/>
      <c r="K63" s="189"/>
    </row>
    <row r="64" s="1" customFormat="1" ht="12.75" customHeight="1">
      <c r="B64" s="187"/>
      <c r="C64" s="193"/>
      <c r="D64" s="193"/>
      <c r="E64" s="197"/>
      <c r="F64" s="193"/>
      <c r="G64" s="193"/>
      <c r="H64" s="193"/>
      <c r="I64" s="193"/>
      <c r="J64" s="193"/>
      <c r="K64" s="189"/>
    </row>
    <row r="65" s="1" customFormat="1" ht="15" customHeight="1">
      <c r="B65" s="187"/>
      <c r="C65" s="193"/>
      <c r="D65" s="191" t="s">
        <v>864</v>
      </c>
      <c r="E65" s="191"/>
      <c r="F65" s="191"/>
      <c r="G65" s="191"/>
      <c r="H65" s="191"/>
      <c r="I65" s="191"/>
      <c r="J65" s="191"/>
      <c r="K65" s="189"/>
    </row>
    <row r="66" s="1" customFormat="1" ht="15" customHeight="1">
      <c r="B66" s="187"/>
      <c r="C66" s="193"/>
      <c r="D66" s="196" t="s">
        <v>865</v>
      </c>
      <c r="E66" s="196"/>
      <c r="F66" s="196"/>
      <c r="G66" s="196"/>
      <c r="H66" s="196"/>
      <c r="I66" s="196"/>
      <c r="J66" s="196"/>
      <c r="K66" s="189"/>
    </row>
    <row r="67" s="1" customFormat="1" ht="15" customHeight="1">
      <c r="B67" s="187"/>
      <c r="C67" s="193"/>
      <c r="D67" s="191" t="s">
        <v>866</v>
      </c>
      <c r="E67" s="191"/>
      <c r="F67" s="191"/>
      <c r="G67" s="191"/>
      <c r="H67" s="191"/>
      <c r="I67" s="191"/>
      <c r="J67" s="191"/>
      <c r="K67" s="189"/>
    </row>
    <row r="68" s="1" customFormat="1" ht="15" customHeight="1">
      <c r="B68" s="187"/>
      <c r="C68" s="193"/>
      <c r="D68" s="191" t="s">
        <v>867</v>
      </c>
      <c r="E68" s="191"/>
      <c r="F68" s="191"/>
      <c r="G68" s="191"/>
      <c r="H68" s="191"/>
      <c r="I68" s="191"/>
      <c r="J68" s="191"/>
      <c r="K68" s="189"/>
    </row>
    <row r="69" s="1" customFormat="1" ht="15" customHeight="1">
      <c r="B69" s="187"/>
      <c r="C69" s="193"/>
      <c r="D69" s="191" t="s">
        <v>868</v>
      </c>
      <c r="E69" s="191"/>
      <c r="F69" s="191"/>
      <c r="G69" s="191"/>
      <c r="H69" s="191"/>
      <c r="I69" s="191"/>
      <c r="J69" s="191"/>
      <c r="K69" s="189"/>
    </row>
    <row r="70" s="1" customFormat="1" ht="15" customHeight="1">
      <c r="B70" s="187"/>
      <c r="C70" s="193"/>
      <c r="D70" s="191" t="s">
        <v>869</v>
      </c>
      <c r="E70" s="191"/>
      <c r="F70" s="191"/>
      <c r="G70" s="191"/>
      <c r="H70" s="191"/>
      <c r="I70" s="191"/>
      <c r="J70" s="191"/>
      <c r="K70" s="189"/>
    </row>
    <row r="71" s="1" customFormat="1" ht="12.75" customHeight="1">
      <c r="B71" s="198"/>
      <c r="C71" s="199"/>
      <c r="D71" s="199"/>
      <c r="E71" s="199"/>
      <c r="F71" s="199"/>
      <c r="G71" s="199"/>
      <c r="H71" s="199"/>
      <c r="I71" s="199"/>
      <c r="J71" s="199"/>
      <c r="K71" s="200"/>
    </row>
    <row r="72" s="1" customFormat="1" ht="18.75" customHeight="1">
      <c r="B72" s="201"/>
      <c r="C72" s="201"/>
      <c r="D72" s="201"/>
      <c r="E72" s="201"/>
      <c r="F72" s="201"/>
      <c r="G72" s="201"/>
      <c r="H72" s="201"/>
      <c r="I72" s="201"/>
      <c r="J72" s="201"/>
      <c r="K72" s="202"/>
    </row>
    <row r="73" s="1" customFormat="1" ht="18.75" customHeight="1">
      <c r="B73" s="202"/>
      <c r="C73" s="202"/>
      <c r="D73" s="202"/>
      <c r="E73" s="202"/>
      <c r="F73" s="202"/>
      <c r="G73" s="202"/>
      <c r="H73" s="202"/>
      <c r="I73" s="202"/>
      <c r="J73" s="202"/>
      <c r="K73" s="202"/>
    </row>
    <row r="74" s="1" customFormat="1" ht="7.5" customHeight="1">
      <c r="B74" s="203"/>
      <c r="C74" s="204"/>
      <c r="D74" s="204"/>
      <c r="E74" s="204"/>
      <c r="F74" s="204"/>
      <c r="G74" s="204"/>
      <c r="H74" s="204"/>
      <c r="I74" s="204"/>
      <c r="J74" s="204"/>
      <c r="K74" s="205"/>
    </row>
    <row r="75" s="1" customFormat="1" ht="45" customHeight="1">
      <c r="B75" s="206"/>
      <c r="C75" s="207" t="s">
        <v>870</v>
      </c>
      <c r="D75" s="207"/>
      <c r="E75" s="207"/>
      <c r="F75" s="207"/>
      <c r="G75" s="207"/>
      <c r="H75" s="207"/>
      <c r="I75" s="207"/>
      <c r="J75" s="207"/>
      <c r="K75" s="208"/>
    </row>
    <row r="76" s="1" customFormat="1" ht="17.25" customHeight="1">
      <c r="B76" s="206"/>
      <c r="C76" s="209" t="s">
        <v>871</v>
      </c>
      <c r="D76" s="209"/>
      <c r="E76" s="209"/>
      <c r="F76" s="209" t="s">
        <v>872</v>
      </c>
      <c r="G76" s="210"/>
      <c r="H76" s="209" t="s">
        <v>50</v>
      </c>
      <c r="I76" s="209" t="s">
        <v>53</v>
      </c>
      <c r="J76" s="209" t="s">
        <v>873</v>
      </c>
      <c r="K76" s="208"/>
    </row>
    <row r="77" s="1" customFormat="1" ht="17.25" customHeight="1">
      <c r="B77" s="206"/>
      <c r="C77" s="211" t="s">
        <v>874</v>
      </c>
      <c r="D77" s="211"/>
      <c r="E77" s="211"/>
      <c r="F77" s="212" t="s">
        <v>875</v>
      </c>
      <c r="G77" s="213"/>
      <c r="H77" s="211"/>
      <c r="I77" s="211"/>
      <c r="J77" s="211" t="s">
        <v>876</v>
      </c>
      <c r="K77" s="208"/>
    </row>
    <row r="78" s="1" customFormat="1" ht="5.25" customHeight="1">
      <c r="B78" s="206"/>
      <c r="C78" s="214"/>
      <c r="D78" s="214"/>
      <c r="E78" s="214"/>
      <c r="F78" s="214"/>
      <c r="G78" s="215"/>
      <c r="H78" s="214"/>
      <c r="I78" s="214"/>
      <c r="J78" s="214"/>
      <c r="K78" s="208"/>
    </row>
    <row r="79" s="1" customFormat="1" ht="15" customHeight="1">
      <c r="B79" s="206"/>
      <c r="C79" s="194" t="s">
        <v>49</v>
      </c>
      <c r="D79" s="216"/>
      <c r="E79" s="216"/>
      <c r="F79" s="217" t="s">
        <v>877</v>
      </c>
      <c r="G79" s="218"/>
      <c r="H79" s="194" t="s">
        <v>878</v>
      </c>
      <c r="I79" s="194" t="s">
        <v>879</v>
      </c>
      <c r="J79" s="194">
        <v>20</v>
      </c>
      <c r="K79" s="208"/>
    </row>
    <row r="80" s="1" customFormat="1" ht="15" customHeight="1">
      <c r="B80" s="206"/>
      <c r="C80" s="194" t="s">
        <v>880</v>
      </c>
      <c r="D80" s="194"/>
      <c r="E80" s="194"/>
      <c r="F80" s="217" t="s">
        <v>877</v>
      </c>
      <c r="G80" s="218"/>
      <c r="H80" s="194" t="s">
        <v>881</v>
      </c>
      <c r="I80" s="194" t="s">
        <v>879</v>
      </c>
      <c r="J80" s="194">
        <v>120</v>
      </c>
      <c r="K80" s="208"/>
    </row>
    <row r="81" s="1" customFormat="1" ht="15" customHeight="1">
      <c r="B81" s="219"/>
      <c r="C81" s="194" t="s">
        <v>882</v>
      </c>
      <c r="D81" s="194"/>
      <c r="E81" s="194"/>
      <c r="F81" s="217" t="s">
        <v>883</v>
      </c>
      <c r="G81" s="218"/>
      <c r="H81" s="194" t="s">
        <v>884</v>
      </c>
      <c r="I81" s="194" t="s">
        <v>879</v>
      </c>
      <c r="J81" s="194">
        <v>50</v>
      </c>
      <c r="K81" s="208"/>
    </row>
    <row r="82" s="1" customFormat="1" ht="15" customHeight="1">
      <c r="B82" s="219"/>
      <c r="C82" s="194" t="s">
        <v>885</v>
      </c>
      <c r="D82" s="194"/>
      <c r="E82" s="194"/>
      <c r="F82" s="217" t="s">
        <v>877</v>
      </c>
      <c r="G82" s="218"/>
      <c r="H82" s="194" t="s">
        <v>886</v>
      </c>
      <c r="I82" s="194" t="s">
        <v>887</v>
      </c>
      <c r="J82" s="194"/>
      <c r="K82" s="208"/>
    </row>
    <row r="83" s="1" customFormat="1" ht="15" customHeight="1">
      <c r="B83" s="219"/>
      <c r="C83" s="220" t="s">
        <v>888</v>
      </c>
      <c r="D83" s="220"/>
      <c r="E83" s="220"/>
      <c r="F83" s="221" t="s">
        <v>883</v>
      </c>
      <c r="G83" s="220"/>
      <c r="H83" s="220" t="s">
        <v>889</v>
      </c>
      <c r="I83" s="220" t="s">
        <v>879</v>
      </c>
      <c r="J83" s="220">
        <v>15</v>
      </c>
      <c r="K83" s="208"/>
    </row>
    <row r="84" s="1" customFormat="1" ht="15" customHeight="1">
      <c r="B84" s="219"/>
      <c r="C84" s="220" t="s">
        <v>890</v>
      </c>
      <c r="D84" s="220"/>
      <c r="E84" s="220"/>
      <c r="F84" s="221" t="s">
        <v>883</v>
      </c>
      <c r="G84" s="220"/>
      <c r="H84" s="220" t="s">
        <v>891</v>
      </c>
      <c r="I84" s="220" t="s">
        <v>879</v>
      </c>
      <c r="J84" s="220">
        <v>15</v>
      </c>
      <c r="K84" s="208"/>
    </row>
    <row r="85" s="1" customFormat="1" ht="15" customHeight="1">
      <c r="B85" s="219"/>
      <c r="C85" s="220" t="s">
        <v>892</v>
      </c>
      <c r="D85" s="220"/>
      <c r="E85" s="220"/>
      <c r="F85" s="221" t="s">
        <v>883</v>
      </c>
      <c r="G85" s="220"/>
      <c r="H85" s="220" t="s">
        <v>893</v>
      </c>
      <c r="I85" s="220" t="s">
        <v>879</v>
      </c>
      <c r="J85" s="220">
        <v>20</v>
      </c>
      <c r="K85" s="208"/>
    </row>
    <row r="86" s="1" customFormat="1" ht="15" customHeight="1">
      <c r="B86" s="219"/>
      <c r="C86" s="220" t="s">
        <v>894</v>
      </c>
      <c r="D86" s="220"/>
      <c r="E86" s="220"/>
      <c r="F86" s="221" t="s">
        <v>883</v>
      </c>
      <c r="G86" s="220"/>
      <c r="H86" s="220" t="s">
        <v>895</v>
      </c>
      <c r="I86" s="220" t="s">
        <v>879</v>
      </c>
      <c r="J86" s="220">
        <v>20</v>
      </c>
      <c r="K86" s="208"/>
    </row>
    <row r="87" s="1" customFormat="1" ht="15" customHeight="1">
      <c r="B87" s="219"/>
      <c r="C87" s="194" t="s">
        <v>896</v>
      </c>
      <c r="D87" s="194"/>
      <c r="E87" s="194"/>
      <c r="F87" s="217" t="s">
        <v>883</v>
      </c>
      <c r="G87" s="218"/>
      <c r="H87" s="194" t="s">
        <v>897</v>
      </c>
      <c r="I87" s="194" t="s">
        <v>879</v>
      </c>
      <c r="J87" s="194">
        <v>50</v>
      </c>
      <c r="K87" s="208"/>
    </row>
    <row r="88" s="1" customFormat="1" ht="15" customHeight="1">
      <c r="B88" s="219"/>
      <c r="C88" s="194" t="s">
        <v>898</v>
      </c>
      <c r="D88" s="194"/>
      <c r="E88" s="194"/>
      <c r="F88" s="217" t="s">
        <v>883</v>
      </c>
      <c r="G88" s="218"/>
      <c r="H88" s="194" t="s">
        <v>899</v>
      </c>
      <c r="I88" s="194" t="s">
        <v>879</v>
      </c>
      <c r="J88" s="194">
        <v>20</v>
      </c>
      <c r="K88" s="208"/>
    </row>
    <row r="89" s="1" customFormat="1" ht="15" customHeight="1">
      <c r="B89" s="219"/>
      <c r="C89" s="194" t="s">
        <v>900</v>
      </c>
      <c r="D89" s="194"/>
      <c r="E89" s="194"/>
      <c r="F89" s="217" t="s">
        <v>883</v>
      </c>
      <c r="G89" s="218"/>
      <c r="H89" s="194" t="s">
        <v>901</v>
      </c>
      <c r="I89" s="194" t="s">
        <v>879</v>
      </c>
      <c r="J89" s="194">
        <v>20</v>
      </c>
      <c r="K89" s="208"/>
    </row>
    <row r="90" s="1" customFormat="1" ht="15" customHeight="1">
      <c r="B90" s="219"/>
      <c r="C90" s="194" t="s">
        <v>902</v>
      </c>
      <c r="D90" s="194"/>
      <c r="E90" s="194"/>
      <c r="F90" s="217" t="s">
        <v>883</v>
      </c>
      <c r="G90" s="218"/>
      <c r="H90" s="194" t="s">
        <v>903</v>
      </c>
      <c r="I90" s="194" t="s">
        <v>879</v>
      </c>
      <c r="J90" s="194">
        <v>50</v>
      </c>
      <c r="K90" s="208"/>
    </row>
    <row r="91" s="1" customFormat="1" ht="15" customHeight="1">
      <c r="B91" s="219"/>
      <c r="C91" s="194" t="s">
        <v>904</v>
      </c>
      <c r="D91" s="194"/>
      <c r="E91" s="194"/>
      <c r="F91" s="217" t="s">
        <v>883</v>
      </c>
      <c r="G91" s="218"/>
      <c r="H91" s="194" t="s">
        <v>904</v>
      </c>
      <c r="I91" s="194" t="s">
        <v>879</v>
      </c>
      <c r="J91" s="194">
        <v>50</v>
      </c>
      <c r="K91" s="208"/>
    </row>
    <row r="92" s="1" customFormat="1" ht="15" customHeight="1">
      <c r="B92" s="219"/>
      <c r="C92" s="194" t="s">
        <v>905</v>
      </c>
      <c r="D92" s="194"/>
      <c r="E92" s="194"/>
      <c r="F92" s="217" t="s">
        <v>883</v>
      </c>
      <c r="G92" s="218"/>
      <c r="H92" s="194" t="s">
        <v>906</v>
      </c>
      <c r="I92" s="194" t="s">
        <v>879</v>
      </c>
      <c r="J92" s="194">
        <v>255</v>
      </c>
      <c r="K92" s="208"/>
    </row>
    <row r="93" s="1" customFormat="1" ht="15" customHeight="1">
      <c r="B93" s="219"/>
      <c r="C93" s="194" t="s">
        <v>907</v>
      </c>
      <c r="D93" s="194"/>
      <c r="E93" s="194"/>
      <c r="F93" s="217" t="s">
        <v>877</v>
      </c>
      <c r="G93" s="218"/>
      <c r="H93" s="194" t="s">
        <v>908</v>
      </c>
      <c r="I93" s="194" t="s">
        <v>909</v>
      </c>
      <c r="J93" s="194"/>
      <c r="K93" s="208"/>
    </row>
    <row r="94" s="1" customFormat="1" ht="15" customHeight="1">
      <c r="B94" s="219"/>
      <c r="C94" s="194" t="s">
        <v>910</v>
      </c>
      <c r="D94" s="194"/>
      <c r="E94" s="194"/>
      <c r="F94" s="217" t="s">
        <v>877</v>
      </c>
      <c r="G94" s="218"/>
      <c r="H94" s="194" t="s">
        <v>911</v>
      </c>
      <c r="I94" s="194" t="s">
        <v>912</v>
      </c>
      <c r="J94" s="194"/>
      <c r="K94" s="208"/>
    </row>
    <row r="95" s="1" customFormat="1" ht="15" customHeight="1">
      <c r="B95" s="219"/>
      <c r="C95" s="194" t="s">
        <v>913</v>
      </c>
      <c r="D95" s="194"/>
      <c r="E95" s="194"/>
      <c r="F95" s="217" t="s">
        <v>877</v>
      </c>
      <c r="G95" s="218"/>
      <c r="H95" s="194" t="s">
        <v>913</v>
      </c>
      <c r="I95" s="194" t="s">
        <v>912</v>
      </c>
      <c r="J95" s="194"/>
      <c r="K95" s="208"/>
    </row>
    <row r="96" s="1" customFormat="1" ht="15" customHeight="1">
      <c r="B96" s="219"/>
      <c r="C96" s="194" t="s">
        <v>34</v>
      </c>
      <c r="D96" s="194"/>
      <c r="E96" s="194"/>
      <c r="F96" s="217" t="s">
        <v>877</v>
      </c>
      <c r="G96" s="218"/>
      <c r="H96" s="194" t="s">
        <v>914</v>
      </c>
      <c r="I96" s="194" t="s">
        <v>912</v>
      </c>
      <c r="J96" s="194"/>
      <c r="K96" s="208"/>
    </row>
    <row r="97" s="1" customFormat="1" ht="15" customHeight="1">
      <c r="B97" s="219"/>
      <c r="C97" s="194" t="s">
        <v>44</v>
      </c>
      <c r="D97" s="194"/>
      <c r="E97" s="194"/>
      <c r="F97" s="217" t="s">
        <v>877</v>
      </c>
      <c r="G97" s="218"/>
      <c r="H97" s="194" t="s">
        <v>915</v>
      </c>
      <c r="I97" s="194" t="s">
        <v>912</v>
      </c>
      <c r="J97" s="194"/>
      <c r="K97" s="208"/>
    </row>
    <row r="98" s="1" customFormat="1" ht="15" customHeight="1">
      <c r="B98" s="222"/>
      <c r="C98" s="223"/>
      <c r="D98" s="223"/>
      <c r="E98" s="223"/>
      <c r="F98" s="223"/>
      <c r="G98" s="223"/>
      <c r="H98" s="223"/>
      <c r="I98" s="223"/>
      <c r="J98" s="223"/>
      <c r="K98" s="224"/>
    </row>
    <row r="99" s="1" customFormat="1" ht="18.75" customHeight="1">
      <c r="B99" s="225"/>
      <c r="C99" s="226"/>
      <c r="D99" s="226"/>
      <c r="E99" s="226"/>
      <c r="F99" s="226"/>
      <c r="G99" s="226"/>
      <c r="H99" s="226"/>
      <c r="I99" s="226"/>
      <c r="J99" s="226"/>
      <c r="K99" s="225"/>
    </row>
    <row r="100" s="1" customFormat="1" ht="18.75" customHeight="1">
      <c r="B100" s="202"/>
      <c r="C100" s="202"/>
      <c r="D100" s="202"/>
      <c r="E100" s="202"/>
      <c r="F100" s="202"/>
      <c r="G100" s="202"/>
      <c r="H100" s="202"/>
      <c r="I100" s="202"/>
      <c r="J100" s="202"/>
      <c r="K100" s="202"/>
    </row>
    <row r="101" s="1" customFormat="1" ht="7.5" customHeight="1">
      <c r="B101" s="203"/>
      <c r="C101" s="204"/>
      <c r="D101" s="204"/>
      <c r="E101" s="204"/>
      <c r="F101" s="204"/>
      <c r="G101" s="204"/>
      <c r="H101" s="204"/>
      <c r="I101" s="204"/>
      <c r="J101" s="204"/>
      <c r="K101" s="205"/>
    </row>
    <row r="102" s="1" customFormat="1" ht="45" customHeight="1">
      <c r="B102" s="206"/>
      <c r="C102" s="207" t="s">
        <v>916</v>
      </c>
      <c r="D102" s="207"/>
      <c r="E102" s="207"/>
      <c r="F102" s="207"/>
      <c r="G102" s="207"/>
      <c r="H102" s="207"/>
      <c r="I102" s="207"/>
      <c r="J102" s="207"/>
      <c r="K102" s="208"/>
    </row>
    <row r="103" s="1" customFormat="1" ht="17.25" customHeight="1">
      <c r="B103" s="206"/>
      <c r="C103" s="209" t="s">
        <v>871</v>
      </c>
      <c r="D103" s="209"/>
      <c r="E103" s="209"/>
      <c r="F103" s="209" t="s">
        <v>872</v>
      </c>
      <c r="G103" s="210"/>
      <c r="H103" s="209" t="s">
        <v>50</v>
      </c>
      <c r="I103" s="209" t="s">
        <v>53</v>
      </c>
      <c r="J103" s="209" t="s">
        <v>873</v>
      </c>
      <c r="K103" s="208"/>
    </row>
    <row r="104" s="1" customFormat="1" ht="17.25" customHeight="1">
      <c r="B104" s="206"/>
      <c r="C104" s="211" t="s">
        <v>874</v>
      </c>
      <c r="D104" s="211"/>
      <c r="E104" s="211"/>
      <c r="F104" s="212" t="s">
        <v>875</v>
      </c>
      <c r="G104" s="213"/>
      <c r="H104" s="211"/>
      <c r="I104" s="211"/>
      <c r="J104" s="211" t="s">
        <v>876</v>
      </c>
      <c r="K104" s="208"/>
    </row>
    <row r="105" s="1" customFormat="1" ht="5.25" customHeight="1">
      <c r="B105" s="206"/>
      <c r="C105" s="209"/>
      <c r="D105" s="209"/>
      <c r="E105" s="209"/>
      <c r="F105" s="209"/>
      <c r="G105" s="227"/>
      <c r="H105" s="209"/>
      <c r="I105" s="209"/>
      <c r="J105" s="209"/>
      <c r="K105" s="208"/>
    </row>
    <row r="106" s="1" customFormat="1" ht="15" customHeight="1">
      <c r="B106" s="206"/>
      <c r="C106" s="194" t="s">
        <v>49</v>
      </c>
      <c r="D106" s="216"/>
      <c r="E106" s="216"/>
      <c r="F106" s="217" t="s">
        <v>877</v>
      </c>
      <c r="G106" s="194"/>
      <c r="H106" s="194" t="s">
        <v>917</v>
      </c>
      <c r="I106" s="194" t="s">
        <v>879</v>
      </c>
      <c r="J106" s="194">
        <v>20</v>
      </c>
      <c r="K106" s="208"/>
    </row>
    <row r="107" s="1" customFormat="1" ht="15" customHeight="1">
      <c r="B107" s="206"/>
      <c r="C107" s="194" t="s">
        <v>880</v>
      </c>
      <c r="D107" s="194"/>
      <c r="E107" s="194"/>
      <c r="F107" s="217" t="s">
        <v>877</v>
      </c>
      <c r="G107" s="194"/>
      <c r="H107" s="194" t="s">
        <v>917</v>
      </c>
      <c r="I107" s="194" t="s">
        <v>879</v>
      </c>
      <c r="J107" s="194">
        <v>120</v>
      </c>
      <c r="K107" s="208"/>
    </row>
    <row r="108" s="1" customFormat="1" ht="15" customHeight="1">
      <c r="B108" s="219"/>
      <c r="C108" s="194" t="s">
        <v>882</v>
      </c>
      <c r="D108" s="194"/>
      <c r="E108" s="194"/>
      <c r="F108" s="217" t="s">
        <v>883</v>
      </c>
      <c r="G108" s="194"/>
      <c r="H108" s="194" t="s">
        <v>917</v>
      </c>
      <c r="I108" s="194" t="s">
        <v>879</v>
      </c>
      <c r="J108" s="194">
        <v>50</v>
      </c>
      <c r="K108" s="208"/>
    </row>
    <row r="109" s="1" customFormat="1" ht="15" customHeight="1">
      <c r="B109" s="219"/>
      <c r="C109" s="194" t="s">
        <v>885</v>
      </c>
      <c r="D109" s="194"/>
      <c r="E109" s="194"/>
      <c r="F109" s="217" t="s">
        <v>877</v>
      </c>
      <c r="G109" s="194"/>
      <c r="H109" s="194" t="s">
        <v>917</v>
      </c>
      <c r="I109" s="194" t="s">
        <v>887</v>
      </c>
      <c r="J109" s="194"/>
      <c r="K109" s="208"/>
    </row>
    <row r="110" s="1" customFormat="1" ht="15" customHeight="1">
      <c r="B110" s="219"/>
      <c r="C110" s="194" t="s">
        <v>896</v>
      </c>
      <c r="D110" s="194"/>
      <c r="E110" s="194"/>
      <c r="F110" s="217" t="s">
        <v>883</v>
      </c>
      <c r="G110" s="194"/>
      <c r="H110" s="194" t="s">
        <v>917</v>
      </c>
      <c r="I110" s="194" t="s">
        <v>879</v>
      </c>
      <c r="J110" s="194">
        <v>50</v>
      </c>
      <c r="K110" s="208"/>
    </row>
    <row r="111" s="1" customFormat="1" ht="15" customHeight="1">
      <c r="B111" s="219"/>
      <c r="C111" s="194" t="s">
        <v>904</v>
      </c>
      <c r="D111" s="194"/>
      <c r="E111" s="194"/>
      <c r="F111" s="217" t="s">
        <v>883</v>
      </c>
      <c r="G111" s="194"/>
      <c r="H111" s="194" t="s">
        <v>917</v>
      </c>
      <c r="I111" s="194" t="s">
        <v>879</v>
      </c>
      <c r="J111" s="194">
        <v>50</v>
      </c>
      <c r="K111" s="208"/>
    </row>
    <row r="112" s="1" customFormat="1" ht="15" customHeight="1">
      <c r="B112" s="219"/>
      <c r="C112" s="194" t="s">
        <v>902</v>
      </c>
      <c r="D112" s="194"/>
      <c r="E112" s="194"/>
      <c r="F112" s="217" t="s">
        <v>883</v>
      </c>
      <c r="G112" s="194"/>
      <c r="H112" s="194" t="s">
        <v>917</v>
      </c>
      <c r="I112" s="194" t="s">
        <v>879</v>
      </c>
      <c r="J112" s="194">
        <v>50</v>
      </c>
      <c r="K112" s="208"/>
    </row>
    <row r="113" s="1" customFormat="1" ht="15" customHeight="1">
      <c r="B113" s="219"/>
      <c r="C113" s="194" t="s">
        <v>49</v>
      </c>
      <c r="D113" s="194"/>
      <c r="E113" s="194"/>
      <c r="F113" s="217" t="s">
        <v>877</v>
      </c>
      <c r="G113" s="194"/>
      <c r="H113" s="194" t="s">
        <v>918</v>
      </c>
      <c r="I113" s="194" t="s">
        <v>879</v>
      </c>
      <c r="J113" s="194">
        <v>20</v>
      </c>
      <c r="K113" s="208"/>
    </row>
    <row r="114" s="1" customFormat="1" ht="15" customHeight="1">
      <c r="B114" s="219"/>
      <c r="C114" s="194" t="s">
        <v>919</v>
      </c>
      <c r="D114" s="194"/>
      <c r="E114" s="194"/>
      <c r="F114" s="217" t="s">
        <v>877</v>
      </c>
      <c r="G114" s="194"/>
      <c r="H114" s="194" t="s">
        <v>920</v>
      </c>
      <c r="I114" s="194" t="s">
        <v>879</v>
      </c>
      <c r="J114" s="194">
        <v>120</v>
      </c>
      <c r="K114" s="208"/>
    </row>
    <row r="115" s="1" customFormat="1" ht="15" customHeight="1">
      <c r="B115" s="219"/>
      <c r="C115" s="194" t="s">
        <v>34</v>
      </c>
      <c r="D115" s="194"/>
      <c r="E115" s="194"/>
      <c r="F115" s="217" t="s">
        <v>877</v>
      </c>
      <c r="G115" s="194"/>
      <c r="H115" s="194" t="s">
        <v>921</v>
      </c>
      <c r="I115" s="194" t="s">
        <v>912</v>
      </c>
      <c r="J115" s="194"/>
      <c r="K115" s="208"/>
    </row>
    <row r="116" s="1" customFormat="1" ht="15" customHeight="1">
      <c r="B116" s="219"/>
      <c r="C116" s="194" t="s">
        <v>44</v>
      </c>
      <c r="D116" s="194"/>
      <c r="E116" s="194"/>
      <c r="F116" s="217" t="s">
        <v>877</v>
      </c>
      <c r="G116" s="194"/>
      <c r="H116" s="194" t="s">
        <v>922</v>
      </c>
      <c r="I116" s="194" t="s">
        <v>912</v>
      </c>
      <c r="J116" s="194"/>
      <c r="K116" s="208"/>
    </row>
    <row r="117" s="1" customFormat="1" ht="15" customHeight="1">
      <c r="B117" s="219"/>
      <c r="C117" s="194" t="s">
        <v>53</v>
      </c>
      <c r="D117" s="194"/>
      <c r="E117" s="194"/>
      <c r="F117" s="217" t="s">
        <v>877</v>
      </c>
      <c r="G117" s="194"/>
      <c r="H117" s="194" t="s">
        <v>923</v>
      </c>
      <c r="I117" s="194" t="s">
        <v>924</v>
      </c>
      <c r="J117" s="194"/>
      <c r="K117" s="208"/>
    </row>
    <row r="118" s="1" customFormat="1" ht="15" customHeight="1">
      <c r="B118" s="222"/>
      <c r="C118" s="228"/>
      <c r="D118" s="228"/>
      <c r="E118" s="228"/>
      <c r="F118" s="228"/>
      <c r="G118" s="228"/>
      <c r="H118" s="228"/>
      <c r="I118" s="228"/>
      <c r="J118" s="228"/>
      <c r="K118" s="224"/>
    </row>
    <row r="119" s="1" customFormat="1" ht="18.75" customHeight="1">
      <c r="B119" s="229"/>
      <c r="C119" s="230"/>
      <c r="D119" s="230"/>
      <c r="E119" s="230"/>
      <c r="F119" s="231"/>
      <c r="G119" s="230"/>
      <c r="H119" s="230"/>
      <c r="I119" s="230"/>
      <c r="J119" s="230"/>
      <c r="K119" s="229"/>
    </row>
    <row r="120" s="1" customFormat="1" ht="18.75" customHeight="1">
      <c r="B120" s="202"/>
      <c r="C120" s="202"/>
      <c r="D120" s="202"/>
      <c r="E120" s="202"/>
      <c r="F120" s="202"/>
      <c r="G120" s="202"/>
      <c r="H120" s="202"/>
      <c r="I120" s="202"/>
      <c r="J120" s="202"/>
      <c r="K120" s="202"/>
    </row>
    <row r="121" s="1" customFormat="1" ht="7.5" customHeight="1">
      <c r="B121" s="232"/>
      <c r="C121" s="233"/>
      <c r="D121" s="233"/>
      <c r="E121" s="233"/>
      <c r="F121" s="233"/>
      <c r="G121" s="233"/>
      <c r="H121" s="233"/>
      <c r="I121" s="233"/>
      <c r="J121" s="233"/>
      <c r="K121" s="234"/>
    </row>
    <row r="122" s="1" customFormat="1" ht="45" customHeight="1">
      <c r="B122" s="235"/>
      <c r="C122" s="185" t="s">
        <v>925</v>
      </c>
      <c r="D122" s="185"/>
      <c r="E122" s="185"/>
      <c r="F122" s="185"/>
      <c r="G122" s="185"/>
      <c r="H122" s="185"/>
      <c r="I122" s="185"/>
      <c r="J122" s="185"/>
      <c r="K122" s="236"/>
    </row>
    <row r="123" s="1" customFormat="1" ht="17.25" customHeight="1">
      <c r="B123" s="237"/>
      <c r="C123" s="209" t="s">
        <v>871</v>
      </c>
      <c r="D123" s="209"/>
      <c r="E123" s="209"/>
      <c r="F123" s="209" t="s">
        <v>872</v>
      </c>
      <c r="G123" s="210"/>
      <c r="H123" s="209" t="s">
        <v>50</v>
      </c>
      <c r="I123" s="209" t="s">
        <v>53</v>
      </c>
      <c r="J123" s="209" t="s">
        <v>873</v>
      </c>
      <c r="K123" s="238"/>
    </row>
    <row r="124" s="1" customFormat="1" ht="17.25" customHeight="1">
      <c r="B124" s="237"/>
      <c r="C124" s="211" t="s">
        <v>874</v>
      </c>
      <c r="D124" s="211"/>
      <c r="E124" s="211"/>
      <c r="F124" s="212" t="s">
        <v>875</v>
      </c>
      <c r="G124" s="213"/>
      <c r="H124" s="211"/>
      <c r="I124" s="211"/>
      <c r="J124" s="211" t="s">
        <v>876</v>
      </c>
      <c r="K124" s="238"/>
    </row>
    <row r="125" s="1" customFormat="1" ht="5.25" customHeight="1">
      <c r="B125" s="239"/>
      <c r="C125" s="214"/>
      <c r="D125" s="214"/>
      <c r="E125" s="214"/>
      <c r="F125" s="214"/>
      <c r="G125" s="240"/>
      <c r="H125" s="214"/>
      <c r="I125" s="214"/>
      <c r="J125" s="214"/>
      <c r="K125" s="241"/>
    </row>
    <row r="126" s="1" customFormat="1" ht="15" customHeight="1">
      <c r="B126" s="239"/>
      <c r="C126" s="194" t="s">
        <v>880</v>
      </c>
      <c r="D126" s="216"/>
      <c r="E126" s="216"/>
      <c r="F126" s="217" t="s">
        <v>877</v>
      </c>
      <c r="G126" s="194"/>
      <c r="H126" s="194" t="s">
        <v>917</v>
      </c>
      <c r="I126" s="194" t="s">
        <v>879</v>
      </c>
      <c r="J126" s="194">
        <v>120</v>
      </c>
      <c r="K126" s="242"/>
    </row>
    <row r="127" s="1" customFormat="1" ht="15" customHeight="1">
      <c r="B127" s="239"/>
      <c r="C127" s="194" t="s">
        <v>926</v>
      </c>
      <c r="D127" s="194"/>
      <c r="E127" s="194"/>
      <c r="F127" s="217" t="s">
        <v>877</v>
      </c>
      <c r="G127" s="194"/>
      <c r="H127" s="194" t="s">
        <v>927</v>
      </c>
      <c r="I127" s="194" t="s">
        <v>879</v>
      </c>
      <c r="J127" s="194" t="s">
        <v>928</v>
      </c>
      <c r="K127" s="242"/>
    </row>
    <row r="128" s="1" customFormat="1" ht="15" customHeight="1">
      <c r="B128" s="239"/>
      <c r="C128" s="194" t="s">
        <v>825</v>
      </c>
      <c r="D128" s="194"/>
      <c r="E128" s="194"/>
      <c r="F128" s="217" t="s">
        <v>877</v>
      </c>
      <c r="G128" s="194"/>
      <c r="H128" s="194" t="s">
        <v>929</v>
      </c>
      <c r="I128" s="194" t="s">
        <v>879</v>
      </c>
      <c r="J128" s="194" t="s">
        <v>928</v>
      </c>
      <c r="K128" s="242"/>
    </row>
    <row r="129" s="1" customFormat="1" ht="15" customHeight="1">
      <c r="B129" s="239"/>
      <c r="C129" s="194" t="s">
        <v>888</v>
      </c>
      <c r="D129" s="194"/>
      <c r="E129" s="194"/>
      <c r="F129" s="217" t="s">
        <v>883</v>
      </c>
      <c r="G129" s="194"/>
      <c r="H129" s="194" t="s">
        <v>889</v>
      </c>
      <c r="I129" s="194" t="s">
        <v>879</v>
      </c>
      <c r="J129" s="194">
        <v>15</v>
      </c>
      <c r="K129" s="242"/>
    </row>
    <row r="130" s="1" customFormat="1" ht="15" customHeight="1">
      <c r="B130" s="239"/>
      <c r="C130" s="220" t="s">
        <v>890</v>
      </c>
      <c r="D130" s="220"/>
      <c r="E130" s="220"/>
      <c r="F130" s="221" t="s">
        <v>883</v>
      </c>
      <c r="G130" s="220"/>
      <c r="H130" s="220" t="s">
        <v>891</v>
      </c>
      <c r="I130" s="220" t="s">
        <v>879</v>
      </c>
      <c r="J130" s="220">
        <v>15</v>
      </c>
      <c r="K130" s="242"/>
    </row>
    <row r="131" s="1" customFormat="1" ht="15" customHeight="1">
      <c r="B131" s="239"/>
      <c r="C131" s="220" t="s">
        <v>892</v>
      </c>
      <c r="D131" s="220"/>
      <c r="E131" s="220"/>
      <c r="F131" s="221" t="s">
        <v>883</v>
      </c>
      <c r="G131" s="220"/>
      <c r="H131" s="220" t="s">
        <v>893</v>
      </c>
      <c r="I131" s="220" t="s">
        <v>879</v>
      </c>
      <c r="J131" s="220">
        <v>20</v>
      </c>
      <c r="K131" s="242"/>
    </row>
    <row r="132" s="1" customFormat="1" ht="15" customHeight="1">
      <c r="B132" s="239"/>
      <c r="C132" s="220" t="s">
        <v>894</v>
      </c>
      <c r="D132" s="220"/>
      <c r="E132" s="220"/>
      <c r="F132" s="221" t="s">
        <v>883</v>
      </c>
      <c r="G132" s="220"/>
      <c r="H132" s="220" t="s">
        <v>895</v>
      </c>
      <c r="I132" s="220" t="s">
        <v>879</v>
      </c>
      <c r="J132" s="220">
        <v>20</v>
      </c>
      <c r="K132" s="242"/>
    </row>
    <row r="133" s="1" customFormat="1" ht="15" customHeight="1">
      <c r="B133" s="239"/>
      <c r="C133" s="194" t="s">
        <v>882</v>
      </c>
      <c r="D133" s="194"/>
      <c r="E133" s="194"/>
      <c r="F133" s="217" t="s">
        <v>883</v>
      </c>
      <c r="G133" s="194"/>
      <c r="H133" s="194" t="s">
        <v>917</v>
      </c>
      <c r="I133" s="194" t="s">
        <v>879</v>
      </c>
      <c r="J133" s="194">
        <v>50</v>
      </c>
      <c r="K133" s="242"/>
    </row>
    <row r="134" s="1" customFormat="1" ht="15" customHeight="1">
      <c r="B134" s="239"/>
      <c r="C134" s="194" t="s">
        <v>896</v>
      </c>
      <c r="D134" s="194"/>
      <c r="E134" s="194"/>
      <c r="F134" s="217" t="s">
        <v>883</v>
      </c>
      <c r="G134" s="194"/>
      <c r="H134" s="194" t="s">
        <v>917</v>
      </c>
      <c r="I134" s="194" t="s">
        <v>879</v>
      </c>
      <c r="J134" s="194">
        <v>50</v>
      </c>
      <c r="K134" s="242"/>
    </row>
    <row r="135" s="1" customFormat="1" ht="15" customHeight="1">
      <c r="B135" s="239"/>
      <c r="C135" s="194" t="s">
        <v>902</v>
      </c>
      <c r="D135" s="194"/>
      <c r="E135" s="194"/>
      <c r="F135" s="217" t="s">
        <v>883</v>
      </c>
      <c r="G135" s="194"/>
      <c r="H135" s="194" t="s">
        <v>917</v>
      </c>
      <c r="I135" s="194" t="s">
        <v>879</v>
      </c>
      <c r="J135" s="194">
        <v>50</v>
      </c>
      <c r="K135" s="242"/>
    </row>
    <row r="136" s="1" customFormat="1" ht="15" customHeight="1">
      <c r="B136" s="239"/>
      <c r="C136" s="194" t="s">
        <v>904</v>
      </c>
      <c r="D136" s="194"/>
      <c r="E136" s="194"/>
      <c r="F136" s="217" t="s">
        <v>883</v>
      </c>
      <c r="G136" s="194"/>
      <c r="H136" s="194" t="s">
        <v>917</v>
      </c>
      <c r="I136" s="194" t="s">
        <v>879</v>
      </c>
      <c r="J136" s="194">
        <v>50</v>
      </c>
      <c r="K136" s="242"/>
    </row>
    <row r="137" s="1" customFormat="1" ht="15" customHeight="1">
      <c r="B137" s="239"/>
      <c r="C137" s="194" t="s">
        <v>905</v>
      </c>
      <c r="D137" s="194"/>
      <c r="E137" s="194"/>
      <c r="F137" s="217" t="s">
        <v>883</v>
      </c>
      <c r="G137" s="194"/>
      <c r="H137" s="194" t="s">
        <v>930</v>
      </c>
      <c r="I137" s="194" t="s">
        <v>879</v>
      </c>
      <c r="J137" s="194">
        <v>255</v>
      </c>
      <c r="K137" s="242"/>
    </row>
    <row r="138" s="1" customFormat="1" ht="15" customHeight="1">
      <c r="B138" s="239"/>
      <c r="C138" s="194" t="s">
        <v>907</v>
      </c>
      <c r="D138" s="194"/>
      <c r="E138" s="194"/>
      <c r="F138" s="217" t="s">
        <v>877</v>
      </c>
      <c r="G138" s="194"/>
      <c r="H138" s="194" t="s">
        <v>931</v>
      </c>
      <c r="I138" s="194" t="s">
        <v>909</v>
      </c>
      <c r="J138" s="194"/>
      <c r="K138" s="242"/>
    </row>
    <row r="139" s="1" customFormat="1" ht="15" customHeight="1">
      <c r="B139" s="239"/>
      <c r="C139" s="194" t="s">
        <v>910</v>
      </c>
      <c r="D139" s="194"/>
      <c r="E139" s="194"/>
      <c r="F139" s="217" t="s">
        <v>877</v>
      </c>
      <c r="G139" s="194"/>
      <c r="H139" s="194" t="s">
        <v>932</v>
      </c>
      <c r="I139" s="194" t="s">
        <v>912</v>
      </c>
      <c r="J139" s="194"/>
      <c r="K139" s="242"/>
    </row>
    <row r="140" s="1" customFormat="1" ht="15" customHeight="1">
      <c r="B140" s="239"/>
      <c r="C140" s="194" t="s">
        <v>913</v>
      </c>
      <c r="D140" s="194"/>
      <c r="E140" s="194"/>
      <c r="F140" s="217" t="s">
        <v>877</v>
      </c>
      <c r="G140" s="194"/>
      <c r="H140" s="194" t="s">
        <v>913</v>
      </c>
      <c r="I140" s="194" t="s">
        <v>912</v>
      </c>
      <c r="J140" s="194"/>
      <c r="K140" s="242"/>
    </row>
    <row r="141" s="1" customFormat="1" ht="15" customHeight="1">
      <c r="B141" s="239"/>
      <c r="C141" s="194" t="s">
        <v>34</v>
      </c>
      <c r="D141" s="194"/>
      <c r="E141" s="194"/>
      <c r="F141" s="217" t="s">
        <v>877</v>
      </c>
      <c r="G141" s="194"/>
      <c r="H141" s="194" t="s">
        <v>933</v>
      </c>
      <c r="I141" s="194" t="s">
        <v>912</v>
      </c>
      <c r="J141" s="194"/>
      <c r="K141" s="242"/>
    </row>
    <row r="142" s="1" customFormat="1" ht="15" customHeight="1">
      <c r="B142" s="239"/>
      <c r="C142" s="194" t="s">
        <v>934</v>
      </c>
      <c r="D142" s="194"/>
      <c r="E142" s="194"/>
      <c r="F142" s="217" t="s">
        <v>877</v>
      </c>
      <c r="G142" s="194"/>
      <c r="H142" s="194" t="s">
        <v>935</v>
      </c>
      <c r="I142" s="194" t="s">
        <v>912</v>
      </c>
      <c r="J142" s="194"/>
      <c r="K142" s="242"/>
    </row>
    <row r="143" s="1" customFormat="1" ht="15" customHeight="1">
      <c r="B143" s="243"/>
      <c r="C143" s="244"/>
      <c r="D143" s="244"/>
      <c r="E143" s="244"/>
      <c r="F143" s="244"/>
      <c r="G143" s="244"/>
      <c r="H143" s="244"/>
      <c r="I143" s="244"/>
      <c r="J143" s="244"/>
      <c r="K143" s="245"/>
    </row>
    <row r="144" s="1" customFormat="1" ht="18.75" customHeight="1">
      <c r="B144" s="230"/>
      <c r="C144" s="230"/>
      <c r="D144" s="230"/>
      <c r="E144" s="230"/>
      <c r="F144" s="231"/>
      <c r="G144" s="230"/>
      <c r="H144" s="230"/>
      <c r="I144" s="230"/>
      <c r="J144" s="230"/>
      <c r="K144" s="230"/>
    </row>
    <row r="145" s="1" customFormat="1" ht="18.75" customHeight="1">
      <c r="B145" s="202"/>
      <c r="C145" s="202"/>
      <c r="D145" s="202"/>
      <c r="E145" s="202"/>
      <c r="F145" s="202"/>
      <c r="G145" s="202"/>
      <c r="H145" s="202"/>
      <c r="I145" s="202"/>
      <c r="J145" s="202"/>
      <c r="K145" s="202"/>
    </row>
    <row r="146" s="1" customFormat="1" ht="7.5" customHeight="1">
      <c r="B146" s="203"/>
      <c r="C146" s="204"/>
      <c r="D146" s="204"/>
      <c r="E146" s="204"/>
      <c r="F146" s="204"/>
      <c r="G146" s="204"/>
      <c r="H146" s="204"/>
      <c r="I146" s="204"/>
      <c r="J146" s="204"/>
      <c r="K146" s="205"/>
    </row>
    <row r="147" s="1" customFormat="1" ht="45" customHeight="1">
      <c r="B147" s="206"/>
      <c r="C147" s="207" t="s">
        <v>936</v>
      </c>
      <c r="D147" s="207"/>
      <c r="E147" s="207"/>
      <c r="F147" s="207"/>
      <c r="G147" s="207"/>
      <c r="H147" s="207"/>
      <c r="I147" s="207"/>
      <c r="J147" s="207"/>
      <c r="K147" s="208"/>
    </row>
    <row r="148" s="1" customFormat="1" ht="17.25" customHeight="1">
      <c r="B148" s="206"/>
      <c r="C148" s="209" t="s">
        <v>871</v>
      </c>
      <c r="D148" s="209"/>
      <c r="E148" s="209"/>
      <c r="F148" s="209" t="s">
        <v>872</v>
      </c>
      <c r="G148" s="210"/>
      <c r="H148" s="209" t="s">
        <v>50</v>
      </c>
      <c r="I148" s="209" t="s">
        <v>53</v>
      </c>
      <c r="J148" s="209" t="s">
        <v>873</v>
      </c>
      <c r="K148" s="208"/>
    </row>
    <row r="149" s="1" customFormat="1" ht="17.25" customHeight="1">
      <c r="B149" s="206"/>
      <c r="C149" s="211" t="s">
        <v>874</v>
      </c>
      <c r="D149" s="211"/>
      <c r="E149" s="211"/>
      <c r="F149" s="212" t="s">
        <v>875</v>
      </c>
      <c r="G149" s="213"/>
      <c r="H149" s="211"/>
      <c r="I149" s="211"/>
      <c r="J149" s="211" t="s">
        <v>876</v>
      </c>
      <c r="K149" s="208"/>
    </row>
    <row r="150" s="1" customFormat="1" ht="5.25" customHeight="1">
      <c r="B150" s="219"/>
      <c r="C150" s="214"/>
      <c r="D150" s="214"/>
      <c r="E150" s="214"/>
      <c r="F150" s="214"/>
      <c r="G150" s="215"/>
      <c r="H150" s="214"/>
      <c r="I150" s="214"/>
      <c r="J150" s="214"/>
      <c r="K150" s="242"/>
    </row>
    <row r="151" s="1" customFormat="1" ht="15" customHeight="1">
      <c r="B151" s="219"/>
      <c r="C151" s="246" t="s">
        <v>880</v>
      </c>
      <c r="D151" s="194"/>
      <c r="E151" s="194"/>
      <c r="F151" s="247" t="s">
        <v>877</v>
      </c>
      <c r="G151" s="194"/>
      <c r="H151" s="246" t="s">
        <v>917</v>
      </c>
      <c r="I151" s="246" t="s">
        <v>879</v>
      </c>
      <c r="J151" s="246">
        <v>120</v>
      </c>
      <c r="K151" s="242"/>
    </row>
    <row r="152" s="1" customFormat="1" ht="15" customHeight="1">
      <c r="B152" s="219"/>
      <c r="C152" s="246" t="s">
        <v>926</v>
      </c>
      <c r="D152" s="194"/>
      <c r="E152" s="194"/>
      <c r="F152" s="247" t="s">
        <v>877</v>
      </c>
      <c r="G152" s="194"/>
      <c r="H152" s="246" t="s">
        <v>937</v>
      </c>
      <c r="I152" s="246" t="s">
        <v>879</v>
      </c>
      <c r="J152" s="246" t="s">
        <v>928</v>
      </c>
      <c r="K152" s="242"/>
    </row>
    <row r="153" s="1" customFormat="1" ht="15" customHeight="1">
      <c r="B153" s="219"/>
      <c r="C153" s="246" t="s">
        <v>825</v>
      </c>
      <c r="D153" s="194"/>
      <c r="E153" s="194"/>
      <c r="F153" s="247" t="s">
        <v>877</v>
      </c>
      <c r="G153" s="194"/>
      <c r="H153" s="246" t="s">
        <v>938</v>
      </c>
      <c r="I153" s="246" t="s">
        <v>879</v>
      </c>
      <c r="J153" s="246" t="s">
        <v>928</v>
      </c>
      <c r="K153" s="242"/>
    </row>
    <row r="154" s="1" customFormat="1" ht="15" customHeight="1">
      <c r="B154" s="219"/>
      <c r="C154" s="246" t="s">
        <v>882</v>
      </c>
      <c r="D154" s="194"/>
      <c r="E154" s="194"/>
      <c r="F154" s="247" t="s">
        <v>883</v>
      </c>
      <c r="G154" s="194"/>
      <c r="H154" s="246" t="s">
        <v>917</v>
      </c>
      <c r="I154" s="246" t="s">
        <v>879</v>
      </c>
      <c r="J154" s="246">
        <v>50</v>
      </c>
      <c r="K154" s="242"/>
    </row>
    <row r="155" s="1" customFormat="1" ht="15" customHeight="1">
      <c r="B155" s="219"/>
      <c r="C155" s="246" t="s">
        <v>885</v>
      </c>
      <c r="D155" s="194"/>
      <c r="E155" s="194"/>
      <c r="F155" s="247" t="s">
        <v>877</v>
      </c>
      <c r="G155" s="194"/>
      <c r="H155" s="246" t="s">
        <v>917</v>
      </c>
      <c r="I155" s="246" t="s">
        <v>887</v>
      </c>
      <c r="J155" s="246"/>
      <c r="K155" s="242"/>
    </row>
    <row r="156" s="1" customFormat="1" ht="15" customHeight="1">
      <c r="B156" s="219"/>
      <c r="C156" s="246" t="s">
        <v>896</v>
      </c>
      <c r="D156" s="194"/>
      <c r="E156" s="194"/>
      <c r="F156" s="247" t="s">
        <v>883</v>
      </c>
      <c r="G156" s="194"/>
      <c r="H156" s="246" t="s">
        <v>917</v>
      </c>
      <c r="I156" s="246" t="s">
        <v>879</v>
      </c>
      <c r="J156" s="246">
        <v>50</v>
      </c>
      <c r="K156" s="242"/>
    </row>
    <row r="157" s="1" customFormat="1" ht="15" customHeight="1">
      <c r="B157" s="219"/>
      <c r="C157" s="246" t="s">
        <v>904</v>
      </c>
      <c r="D157" s="194"/>
      <c r="E157" s="194"/>
      <c r="F157" s="247" t="s">
        <v>883</v>
      </c>
      <c r="G157" s="194"/>
      <c r="H157" s="246" t="s">
        <v>917</v>
      </c>
      <c r="I157" s="246" t="s">
        <v>879</v>
      </c>
      <c r="J157" s="246">
        <v>50</v>
      </c>
      <c r="K157" s="242"/>
    </row>
    <row r="158" s="1" customFormat="1" ht="15" customHeight="1">
      <c r="B158" s="219"/>
      <c r="C158" s="246" t="s">
        <v>902</v>
      </c>
      <c r="D158" s="194"/>
      <c r="E158" s="194"/>
      <c r="F158" s="247" t="s">
        <v>883</v>
      </c>
      <c r="G158" s="194"/>
      <c r="H158" s="246" t="s">
        <v>917</v>
      </c>
      <c r="I158" s="246" t="s">
        <v>879</v>
      </c>
      <c r="J158" s="246">
        <v>50</v>
      </c>
      <c r="K158" s="242"/>
    </row>
    <row r="159" s="1" customFormat="1" ht="15" customHeight="1">
      <c r="B159" s="219"/>
      <c r="C159" s="246" t="s">
        <v>84</v>
      </c>
      <c r="D159" s="194"/>
      <c r="E159" s="194"/>
      <c r="F159" s="247" t="s">
        <v>877</v>
      </c>
      <c r="G159" s="194"/>
      <c r="H159" s="246" t="s">
        <v>939</v>
      </c>
      <c r="I159" s="246" t="s">
        <v>879</v>
      </c>
      <c r="J159" s="246" t="s">
        <v>940</v>
      </c>
      <c r="K159" s="242"/>
    </row>
    <row r="160" s="1" customFormat="1" ht="15" customHeight="1">
      <c r="B160" s="219"/>
      <c r="C160" s="246" t="s">
        <v>941</v>
      </c>
      <c r="D160" s="194"/>
      <c r="E160" s="194"/>
      <c r="F160" s="247" t="s">
        <v>877</v>
      </c>
      <c r="G160" s="194"/>
      <c r="H160" s="246" t="s">
        <v>942</v>
      </c>
      <c r="I160" s="246" t="s">
        <v>912</v>
      </c>
      <c r="J160" s="246"/>
      <c r="K160" s="242"/>
    </row>
    <row r="161" s="1" customFormat="1" ht="15" customHeight="1">
      <c r="B161" s="248"/>
      <c r="C161" s="228"/>
      <c r="D161" s="228"/>
      <c r="E161" s="228"/>
      <c r="F161" s="228"/>
      <c r="G161" s="228"/>
      <c r="H161" s="228"/>
      <c r="I161" s="228"/>
      <c r="J161" s="228"/>
      <c r="K161" s="249"/>
    </row>
    <row r="162" s="1" customFormat="1" ht="18.75" customHeight="1">
      <c r="B162" s="230"/>
      <c r="C162" s="240"/>
      <c r="D162" s="240"/>
      <c r="E162" s="240"/>
      <c r="F162" s="250"/>
      <c r="G162" s="240"/>
      <c r="H162" s="240"/>
      <c r="I162" s="240"/>
      <c r="J162" s="240"/>
      <c r="K162" s="230"/>
    </row>
    <row r="163" s="1" customFormat="1" ht="18.75" customHeight="1">
      <c r="B163" s="202"/>
      <c r="C163" s="202"/>
      <c r="D163" s="202"/>
      <c r="E163" s="202"/>
      <c r="F163" s="202"/>
      <c r="G163" s="202"/>
      <c r="H163" s="202"/>
      <c r="I163" s="202"/>
      <c r="J163" s="202"/>
      <c r="K163" s="202"/>
    </row>
    <row r="164" s="1" customFormat="1" ht="7.5" customHeight="1">
      <c r="B164" s="181"/>
      <c r="C164" s="182"/>
      <c r="D164" s="182"/>
      <c r="E164" s="182"/>
      <c r="F164" s="182"/>
      <c r="G164" s="182"/>
      <c r="H164" s="182"/>
      <c r="I164" s="182"/>
      <c r="J164" s="182"/>
      <c r="K164" s="183"/>
    </row>
    <row r="165" s="1" customFormat="1" ht="45" customHeight="1">
      <c r="B165" s="184"/>
      <c r="C165" s="185" t="s">
        <v>943</v>
      </c>
      <c r="D165" s="185"/>
      <c r="E165" s="185"/>
      <c r="F165" s="185"/>
      <c r="G165" s="185"/>
      <c r="H165" s="185"/>
      <c r="I165" s="185"/>
      <c r="J165" s="185"/>
      <c r="K165" s="186"/>
    </row>
    <row r="166" s="1" customFormat="1" ht="17.25" customHeight="1">
      <c r="B166" s="184"/>
      <c r="C166" s="209" t="s">
        <v>871</v>
      </c>
      <c r="D166" s="209"/>
      <c r="E166" s="209"/>
      <c r="F166" s="209" t="s">
        <v>872</v>
      </c>
      <c r="G166" s="251"/>
      <c r="H166" s="252" t="s">
        <v>50</v>
      </c>
      <c r="I166" s="252" t="s">
        <v>53</v>
      </c>
      <c r="J166" s="209" t="s">
        <v>873</v>
      </c>
      <c r="K166" s="186"/>
    </row>
    <row r="167" s="1" customFormat="1" ht="17.25" customHeight="1">
      <c r="B167" s="187"/>
      <c r="C167" s="211" t="s">
        <v>874</v>
      </c>
      <c r="D167" s="211"/>
      <c r="E167" s="211"/>
      <c r="F167" s="212" t="s">
        <v>875</v>
      </c>
      <c r="G167" s="253"/>
      <c r="H167" s="254"/>
      <c r="I167" s="254"/>
      <c r="J167" s="211" t="s">
        <v>876</v>
      </c>
      <c r="K167" s="189"/>
    </row>
    <row r="168" s="1" customFormat="1" ht="5.25" customHeight="1">
      <c r="B168" s="219"/>
      <c r="C168" s="214"/>
      <c r="D168" s="214"/>
      <c r="E168" s="214"/>
      <c r="F168" s="214"/>
      <c r="G168" s="215"/>
      <c r="H168" s="214"/>
      <c r="I168" s="214"/>
      <c r="J168" s="214"/>
      <c r="K168" s="242"/>
    </row>
    <row r="169" s="1" customFormat="1" ht="15" customHeight="1">
      <c r="B169" s="219"/>
      <c r="C169" s="194" t="s">
        <v>880</v>
      </c>
      <c r="D169" s="194"/>
      <c r="E169" s="194"/>
      <c r="F169" s="217" t="s">
        <v>877</v>
      </c>
      <c r="G169" s="194"/>
      <c r="H169" s="194" t="s">
        <v>917</v>
      </c>
      <c r="I169" s="194" t="s">
        <v>879</v>
      </c>
      <c r="J169" s="194">
        <v>120</v>
      </c>
      <c r="K169" s="242"/>
    </row>
    <row r="170" s="1" customFormat="1" ht="15" customHeight="1">
      <c r="B170" s="219"/>
      <c r="C170" s="194" t="s">
        <v>926</v>
      </c>
      <c r="D170" s="194"/>
      <c r="E170" s="194"/>
      <c r="F170" s="217" t="s">
        <v>877</v>
      </c>
      <c r="G170" s="194"/>
      <c r="H170" s="194" t="s">
        <v>927</v>
      </c>
      <c r="I170" s="194" t="s">
        <v>879</v>
      </c>
      <c r="J170" s="194" t="s">
        <v>928</v>
      </c>
      <c r="K170" s="242"/>
    </row>
    <row r="171" s="1" customFormat="1" ht="15" customHeight="1">
      <c r="B171" s="219"/>
      <c r="C171" s="194" t="s">
        <v>825</v>
      </c>
      <c r="D171" s="194"/>
      <c r="E171" s="194"/>
      <c r="F171" s="217" t="s">
        <v>877</v>
      </c>
      <c r="G171" s="194"/>
      <c r="H171" s="194" t="s">
        <v>944</v>
      </c>
      <c r="I171" s="194" t="s">
        <v>879</v>
      </c>
      <c r="J171" s="194" t="s">
        <v>928</v>
      </c>
      <c r="K171" s="242"/>
    </row>
    <row r="172" s="1" customFormat="1" ht="15" customHeight="1">
      <c r="B172" s="219"/>
      <c r="C172" s="194" t="s">
        <v>882</v>
      </c>
      <c r="D172" s="194"/>
      <c r="E172" s="194"/>
      <c r="F172" s="217" t="s">
        <v>883</v>
      </c>
      <c r="G172" s="194"/>
      <c r="H172" s="194" t="s">
        <v>944</v>
      </c>
      <c r="I172" s="194" t="s">
        <v>879</v>
      </c>
      <c r="J172" s="194">
        <v>50</v>
      </c>
      <c r="K172" s="242"/>
    </row>
    <row r="173" s="1" customFormat="1" ht="15" customHeight="1">
      <c r="B173" s="219"/>
      <c r="C173" s="194" t="s">
        <v>885</v>
      </c>
      <c r="D173" s="194"/>
      <c r="E173" s="194"/>
      <c r="F173" s="217" t="s">
        <v>877</v>
      </c>
      <c r="G173" s="194"/>
      <c r="H173" s="194" t="s">
        <v>944</v>
      </c>
      <c r="I173" s="194" t="s">
        <v>887</v>
      </c>
      <c r="J173" s="194"/>
      <c r="K173" s="242"/>
    </row>
    <row r="174" s="1" customFormat="1" ht="15" customHeight="1">
      <c r="B174" s="219"/>
      <c r="C174" s="194" t="s">
        <v>896</v>
      </c>
      <c r="D174" s="194"/>
      <c r="E174" s="194"/>
      <c r="F174" s="217" t="s">
        <v>883</v>
      </c>
      <c r="G174" s="194"/>
      <c r="H174" s="194" t="s">
        <v>944</v>
      </c>
      <c r="I174" s="194" t="s">
        <v>879</v>
      </c>
      <c r="J174" s="194">
        <v>50</v>
      </c>
      <c r="K174" s="242"/>
    </row>
    <row r="175" s="1" customFormat="1" ht="15" customHeight="1">
      <c r="B175" s="219"/>
      <c r="C175" s="194" t="s">
        <v>904</v>
      </c>
      <c r="D175" s="194"/>
      <c r="E175" s="194"/>
      <c r="F175" s="217" t="s">
        <v>883</v>
      </c>
      <c r="G175" s="194"/>
      <c r="H175" s="194" t="s">
        <v>944</v>
      </c>
      <c r="I175" s="194" t="s">
        <v>879</v>
      </c>
      <c r="J175" s="194">
        <v>50</v>
      </c>
      <c r="K175" s="242"/>
    </row>
    <row r="176" s="1" customFormat="1" ht="15" customHeight="1">
      <c r="B176" s="219"/>
      <c r="C176" s="194" t="s">
        <v>902</v>
      </c>
      <c r="D176" s="194"/>
      <c r="E176" s="194"/>
      <c r="F176" s="217" t="s">
        <v>883</v>
      </c>
      <c r="G176" s="194"/>
      <c r="H176" s="194" t="s">
        <v>944</v>
      </c>
      <c r="I176" s="194" t="s">
        <v>879</v>
      </c>
      <c r="J176" s="194">
        <v>50</v>
      </c>
      <c r="K176" s="242"/>
    </row>
    <row r="177" s="1" customFormat="1" ht="15" customHeight="1">
      <c r="B177" s="219"/>
      <c r="C177" s="194" t="s">
        <v>107</v>
      </c>
      <c r="D177" s="194"/>
      <c r="E177" s="194"/>
      <c r="F177" s="217" t="s">
        <v>877</v>
      </c>
      <c r="G177" s="194"/>
      <c r="H177" s="194" t="s">
        <v>945</v>
      </c>
      <c r="I177" s="194" t="s">
        <v>946</v>
      </c>
      <c r="J177" s="194"/>
      <c r="K177" s="242"/>
    </row>
    <row r="178" s="1" customFormat="1" ht="15" customHeight="1">
      <c r="B178" s="219"/>
      <c r="C178" s="194" t="s">
        <v>53</v>
      </c>
      <c r="D178" s="194"/>
      <c r="E178" s="194"/>
      <c r="F178" s="217" t="s">
        <v>877</v>
      </c>
      <c r="G178" s="194"/>
      <c r="H178" s="194" t="s">
        <v>947</v>
      </c>
      <c r="I178" s="194" t="s">
        <v>948</v>
      </c>
      <c r="J178" s="194">
        <v>1</v>
      </c>
      <c r="K178" s="242"/>
    </row>
    <row r="179" s="1" customFormat="1" ht="15" customHeight="1">
      <c r="B179" s="219"/>
      <c r="C179" s="194" t="s">
        <v>49</v>
      </c>
      <c r="D179" s="194"/>
      <c r="E179" s="194"/>
      <c r="F179" s="217" t="s">
        <v>877</v>
      </c>
      <c r="G179" s="194"/>
      <c r="H179" s="194" t="s">
        <v>949</v>
      </c>
      <c r="I179" s="194" t="s">
        <v>879</v>
      </c>
      <c r="J179" s="194">
        <v>20</v>
      </c>
      <c r="K179" s="242"/>
    </row>
    <row r="180" s="1" customFormat="1" ht="15" customHeight="1">
      <c r="B180" s="219"/>
      <c r="C180" s="194" t="s">
        <v>50</v>
      </c>
      <c r="D180" s="194"/>
      <c r="E180" s="194"/>
      <c r="F180" s="217" t="s">
        <v>877</v>
      </c>
      <c r="G180" s="194"/>
      <c r="H180" s="194" t="s">
        <v>950</v>
      </c>
      <c r="I180" s="194" t="s">
        <v>879</v>
      </c>
      <c r="J180" s="194">
        <v>255</v>
      </c>
      <c r="K180" s="242"/>
    </row>
    <row r="181" s="1" customFormat="1" ht="15" customHeight="1">
      <c r="B181" s="219"/>
      <c r="C181" s="194" t="s">
        <v>108</v>
      </c>
      <c r="D181" s="194"/>
      <c r="E181" s="194"/>
      <c r="F181" s="217" t="s">
        <v>877</v>
      </c>
      <c r="G181" s="194"/>
      <c r="H181" s="194" t="s">
        <v>841</v>
      </c>
      <c r="I181" s="194" t="s">
        <v>879</v>
      </c>
      <c r="J181" s="194">
        <v>10</v>
      </c>
      <c r="K181" s="242"/>
    </row>
    <row r="182" s="1" customFormat="1" ht="15" customHeight="1">
      <c r="B182" s="219"/>
      <c r="C182" s="194" t="s">
        <v>109</v>
      </c>
      <c r="D182" s="194"/>
      <c r="E182" s="194"/>
      <c r="F182" s="217" t="s">
        <v>877</v>
      </c>
      <c r="G182" s="194"/>
      <c r="H182" s="194" t="s">
        <v>951</v>
      </c>
      <c r="I182" s="194" t="s">
        <v>912</v>
      </c>
      <c r="J182" s="194"/>
      <c r="K182" s="242"/>
    </row>
    <row r="183" s="1" customFormat="1" ht="15" customHeight="1">
      <c r="B183" s="219"/>
      <c r="C183" s="194" t="s">
        <v>952</v>
      </c>
      <c r="D183" s="194"/>
      <c r="E183" s="194"/>
      <c r="F183" s="217" t="s">
        <v>877</v>
      </c>
      <c r="G183" s="194"/>
      <c r="H183" s="194" t="s">
        <v>953</v>
      </c>
      <c r="I183" s="194" t="s">
        <v>912</v>
      </c>
      <c r="J183" s="194"/>
      <c r="K183" s="242"/>
    </row>
    <row r="184" s="1" customFormat="1" ht="15" customHeight="1">
      <c r="B184" s="219"/>
      <c r="C184" s="194" t="s">
        <v>941</v>
      </c>
      <c r="D184" s="194"/>
      <c r="E184" s="194"/>
      <c r="F184" s="217" t="s">
        <v>877</v>
      </c>
      <c r="G184" s="194"/>
      <c r="H184" s="194" t="s">
        <v>954</v>
      </c>
      <c r="I184" s="194" t="s">
        <v>912</v>
      </c>
      <c r="J184" s="194"/>
      <c r="K184" s="242"/>
    </row>
    <row r="185" s="1" customFormat="1" ht="15" customHeight="1">
      <c r="B185" s="219"/>
      <c r="C185" s="194" t="s">
        <v>111</v>
      </c>
      <c r="D185" s="194"/>
      <c r="E185" s="194"/>
      <c r="F185" s="217" t="s">
        <v>883</v>
      </c>
      <c r="G185" s="194"/>
      <c r="H185" s="194" t="s">
        <v>955</v>
      </c>
      <c r="I185" s="194" t="s">
        <v>879</v>
      </c>
      <c r="J185" s="194">
        <v>50</v>
      </c>
      <c r="K185" s="242"/>
    </row>
    <row r="186" s="1" customFormat="1" ht="15" customHeight="1">
      <c r="B186" s="219"/>
      <c r="C186" s="194" t="s">
        <v>956</v>
      </c>
      <c r="D186" s="194"/>
      <c r="E186" s="194"/>
      <c r="F186" s="217" t="s">
        <v>883</v>
      </c>
      <c r="G186" s="194"/>
      <c r="H186" s="194" t="s">
        <v>957</v>
      </c>
      <c r="I186" s="194" t="s">
        <v>958</v>
      </c>
      <c r="J186" s="194"/>
      <c r="K186" s="242"/>
    </row>
    <row r="187" s="1" customFormat="1" ht="15" customHeight="1">
      <c r="B187" s="219"/>
      <c r="C187" s="194" t="s">
        <v>959</v>
      </c>
      <c r="D187" s="194"/>
      <c r="E187" s="194"/>
      <c r="F187" s="217" t="s">
        <v>883</v>
      </c>
      <c r="G187" s="194"/>
      <c r="H187" s="194" t="s">
        <v>960</v>
      </c>
      <c r="I187" s="194" t="s">
        <v>958</v>
      </c>
      <c r="J187" s="194"/>
      <c r="K187" s="242"/>
    </row>
    <row r="188" s="1" customFormat="1" ht="15" customHeight="1">
      <c r="B188" s="219"/>
      <c r="C188" s="194" t="s">
        <v>961</v>
      </c>
      <c r="D188" s="194"/>
      <c r="E188" s="194"/>
      <c r="F188" s="217" t="s">
        <v>883</v>
      </c>
      <c r="G188" s="194"/>
      <c r="H188" s="194" t="s">
        <v>962</v>
      </c>
      <c r="I188" s="194" t="s">
        <v>958</v>
      </c>
      <c r="J188" s="194"/>
      <c r="K188" s="242"/>
    </row>
    <row r="189" s="1" customFormat="1" ht="15" customHeight="1">
      <c r="B189" s="219"/>
      <c r="C189" s="255" t="s">
        <v>963</v>
      </c>
      <c r="D189" s="194"/>
      <c r="E189" s="194"/>
      <c r="F189" s="217" t="s">
        <v>883</v>
      </c>
      <c r="G189" s="194"/>
      <c r="H189" s="194" t="s">
        <v>964</v>
      </c>
      <c r="I189" s="194" t="s">
        <v>965</v>
      </c>
      <c r="J189" s="256" t="s">
        <v>966</v>
      </c>
      <c r="K189" s="242"/>
    </row>
    <row r="190" s="1" customFormat="1" ht="15" customHeight="1">
      <c r="B190" s="219"/>
      <c r="C190" s="255" t="s">
        <v>38</v>
      </c>
      <c r="D190" s="194"/>
      <c r="E190" s="194"/>
      <c r="F190" s="217" t="s">
        <v>877</v>
      </c>
      <c r="G190" s="194"/>
      <c r="H190" s="191" t="s">
        <v>967</v>
      </c>
      <c r="I190" s="194" t="s">
        <v>968</v>
      </c>
      <c r="J190" s="194"/>
      <c r="K190" s="242"/>
    </row>
    <row r="191" s="1" customFormat="1" ht="15" customHeight="1">
      <c r="B191" s="219"/>
      <c r="C191" s="255" t="s">
        <v>969</v>
      </c>
      <c r="D191" s="194"/>
      <c r="E191" s="194"/>
      <c r="F191" s="217" t="s">
        <v>877</v>
      </c>
      <c r="G191" s="194"/>
      <c r="H191" s="194" t="s">
        <v>970</v>
      </c>
      <c r="I191" s="194" t="s">
        <v>912</v>
      </c>
      <c r="J191" s="194"/>
      <c r="K191" s="242"/>
    </row>
    <row r="192" s="1" customFormat="1" ht="15" customHeight="1">
      <c r="B192" s="219"/>
      <c r="C192" s="255" t="s">
        <v>971</v>
      </c>
      <c r="D192" s="194"/>
      <c r="E192" s="194"/>
      <c r="F192" s="217" t="s">
        <v>877</v>
      </c>
      <c r="G192" s="194"/>
      <c r="H192" s="194" t="s">
        <v>972</v>
      </c>
      <c r="I192" s="194" t="s">
        <v>912</v>
      </c>
      <c r="J192" s="194"/>
      <c r="K192" s="242"/>
    </row>
    <row r="193" s="1" customFormat="1" ht="15" customHeight="1">
      <c r="B193" s="219"/>
      <c r="C193" s="255" t="s">
        <v>973</v>
      </c>
      <c r="D193" s="194"/>
      <c r="E193" s="194"/>
      <c r="F193" s="217" t="s">
        <v>883</v>
      </c>
      <c r="G193" s="194"/>
      <c r="H193" s="194" t="s">
        <v>974</v>
      </c>
      <c r="I193" s="194" t="s">
        <v>912</v>
      </c>
      <c r="J193" s="194"/>
      <c r="K193" s="242"/>
    </row>
    <row r="194" s="1" customFormat="1" ht="15" customHeight="1">
      <c r="B194" s="248"/>
      <c r="C194" s="257"/>
      <c r="D194" s="228"/>
      <c r="E194" s="228"/>
      <c r="F194" s="228"/>
      <c r="G194" s="228"/>
      <c r="H194" s="228"/>
      <c r="I194" s="228"/>
      <c r="J194" s="228"/>
      <c r="K194" s="249"/>
    </row>
    <row r="195" s="1" customFormat="1" ht="18.75" customHeight="1">
      <c r="B195" s="230"/>
      <c r="C195" s="240"/>
      <c r="D195" s="240"/>
      <c r="E195" s="240"/>
      <c r="F195" s="250"/>
      <c r="G195" s="240"/>
      <c r="H195" s="240"/>
      <c r="I195" s="240"/>
      <c r="J195" s="240"/>
      <c r="K195" s="230"/>
    </row>
    <row r="196" s="1" customFormat="1" ht="18.75" customHeight="1">
      <c r="B196" s="230"/>
      <c r="C196" s="240"/>
      <c r="D196" s="240"/>
      <c r="E196" s="240"/>
      <c r="F196" s="250"/>
      <c r="G196" s="240"/>
      <c r="H196" s="240"/>
      <c r="I196" s="240"/>
      <c r="J196" s="240"/>
      <c r="K196" s="230"/>
    </row>
    <row r="197" s="1" customFormat="1" ht="18.75" customHeight="1">
      <c r="B197" s="202"/>
      <c r="C197" s="202"/>
      <c r="D197" s="202"/>
      <c r="E197" s="202"/>
      <c r="F197" s="202"/>
      <c r="G197" s="202"/>
      <c r="H197" s="202"/>
      <c r="I197" s="202"/>
      <c r="J197" s="202"/>
      <c r="K197" s="202"/>
    </row>
    <row r="198" s="1" customFormat="1" ht="13.5">
      <c r="B198" s="181"/>
      <c r="C198" s="182"/>
      <c r="D198" s="182"/>
      <c r="E198" s="182"/>
      <c r="F198" s="182"/>
      <c r="G198" s="182"/>
      <c r="H198" s="182"/>
      <c r="I198" s="182"/>
      <c r="J198" s="182"/>
      <c r="K198" s="183"/>
    </row>
    <row r="199" s="1" customFormat="1" ht="21">
      <c r="B199" s="184"/>
      <c r="C199" s="185" t="s">
        <v>975</v>
      </c>
      <c r="D199" s="185"/>
      <c r="E199" s="185"/>
      <c r="F199" s="185"/>
      <c r="G199" s="185"/>
      <c r="H199" s="185"/>
      <c r="I199" s="185"/>
      <c r="J199" s="185"/>
      <c r="K199" s="186"/>
    </row>
    <row r="200" s="1" customFormat="1" ht="25.5" customHeight="1">
      <c r="B200" s="184"/>
      <c r="C200" s="258" t="s">
        <v>976</v>
      </c>
      <c r="D200" s="258"/>
      <c r="E200" s="258"/>
      <c r="F200" s="258" t="s">
        <v>977</v>
      </c>
      <c r="G200" s="259"/>
      <c r="H200" s="258" t="s">
        <v>978</v>
      </c>
      <c r="I200" s="258"/>
      <c r="J200" s="258"/>
      <c r="K200" s="186"/>
    </row>
    <row r="201" s="1" customFormat="1" ht="5.25" customHeight="1">
      <c r="B201" s="219"/>
      <c r="C201" s="214"/>
      <c r="D201" s="214"/>
      <c r="E201" s="214"/>
      <c r="F201" s="214"/>
      <c r="G201" s="240"/>
      <c r="H201" s="214"/>
      <c r="I201" s="214"/>
      <c r="J201" s="214"/>
      <c r="K201" s="242"/>
    </row>
    <row r="202" s="1" customFormat="1" ht="15" customHeight="1">
      <c r="B202" s="219"/>
      <c r="C202" s="194" t="s">
        <v>968</v>
      </c>
      <c r="D202" s="194"/>
      <c r="E202" s="194"/>
      <c r="F202" s="217" t="s">
        <v>39</v>
      </c>
      <c r="G202" s="194"/>
      <c r="H202" s="194" t="s">
        <v>979</v>
      </c>
      <c r="I202" s="194"/>
      <c r="J202" s="194"/>
      <c r="K202" s="242"/>
    </row>
    <row r="203" s="1" customFormat="1" ht="15" customHeight="1">
      <c r="B203" s="219"/>
      <c r="C203" s="194"/>
      <c r="D203" s="194"/>
      <c r="E203" s="194"/>
      <c r="F203" s="217" t="s">
        <v>40</v>
      </c>
      <c r="G203" s="194"/>
      <c r="H203" s="194" t="s">
        <v>980</v>
      </c>
      <c r="I203" s="194"/>
      <c r="J203" s="194"/>
      <c r="K203" s="242"/>
    </row>
    <row r="204" s="1" customFormat="1" ht="15" customHeight="1">
      <c r="B204" s="219"/>
      <c r="C204" s="194"/>
      <c r="D204" s="194"/>
      <c r="E204" s="194"/>
      <c r="F204" s="217" t="s">
        <v>43</v>
      </c>
      <c r="G204" s="194"/>
      <c r="H204" s="194" t="s">
        <v>981</v>
      </c>
      <c r="I204" s="194"/>
      <c r="J204" s="194"/>
      <c r="K204" s="242"/>
    </row>
    <row r="205" s="1" customFormat="1" ht="15" customHeight="1">
      <c r="B205" s="219"/>
      <c r="C205" s="194"/>
      <c r="D205" s="194"/>
      <c r="E205" s="194"/>
      <c r="F205" s="217" t="s">
        <v>41</v>
      </c>
      <c r="G205" s="194"/>
      <c r="H205" s="194" t="s">
        <v>982</v>
      </c>
      <c r="I205" s="194"/>
      <c r="J205" s="194"/>
      <c r="K205" s="242"/>
    </row>
    <row r="206" s="1" customFormat="1" ht="15" customHeight="1">
      <c r="B206" s="219"/>
      <c r="C206" s="194"/>
      <c r="D206" s="194"/>
      <c r="E206" s="194"/>
      <c r="F206" s="217" t="s">
        <v>42</v>
      </c>
      <c r="G206" s="194"/>
      <c r="H206" s="194" t="s">
        <v>983</v>
      </c>
      <c r="I206" s="194"/>
      <c r="J206" s="194"/>
      <c r="K206" s="242"/>
    </row>
    <row r="207" s="1" customFormat="1" ht="15" customHeight="1">
      <c r="B207" s="219"/>
      <c r="C207" s="194"/>
      <c r="D207" s="194"/>
      <c r="E207" s="194"/>
      <c r="F207" s="217"/>
      <c r="G207" s="194"/>
      <c r="H207" s="194"/>
      <c r="I207" s="194"/>
      <c r="J207" s="194"/>
      <c r="K207" s="242"/>
    </row>
    <row r="208" s="1" customFormat="1" ht="15" customHeight="1">
      <c r="B208" s="219"/>
      <c r="C208" s="194" t="s">
        <v>924</v>
      </c>
      <c r="D208" s="194"/>
      <c r="E208" s="194"/>
      <c r="F208" s="217" t="s">
        <v>75</v>
      </c>
      <c r="G208" s="194"/>
      <c r="H208" s="194" t="s">
        <v>984</v>
      </c>
      <c r="I208" s="194"/>
      <c r="J208" s="194"/>
      <c r="K208" s="242"/>
    </row>
    <row r="209" s="1" customFormat="1" ht="15" customHeight="1">
      <c r="B209" s="219"/>
      <c r="C209" s="194"/>
      <c r="D209" s="194"/>
      <c r="E209" s="194"/>
      <c r="F209" s="217" t="s">
        <v>819</v>
      </c>
      <c r="G209" s="194"/>
      <c r="H209" s="194" t="s">
        <v>820</v>
      </c>
      <c r="I209" s="194"/>
      <c r="J209" s="194"/>
      <c r="K209" s="242"/>
    </row>
    <row r="210" s="1" customFormat="1" ht="15" customHeight="1">
      <c r="B210" s="219"/>
      <c r="C210" s="194"/>
      <c r="D210" s="194"/>
      <c r="E210" s="194"/>
      <c r="F210" s="217" t="s">
        <v>817</v>
      </c>
      <c r="G210" s="194"/>
      <c r="H210" s="194" t="s">
        <v>985</v>
      </c>
      <c r="I210" s="194"/>
      <c r="J210" s="194"/>
      <c r="K210" s="242"/>
    </row>
    <row r="211" s="1" customFormat="1" ht="15" customHeight="1">
      <c r="B211" s="260"/>
      <c r="C211" s="194"/>
      <c r="D211" s="194"/>
      <c r="E211" s="194"/>
      <c r="F211" s="217" t="s">
        <v>821</v>
      </c>
      <c r="G211" s="255"/>
      <c r="H211" s="246" t="s">
        <v>822</v>
      </c>
      <c r="I211" s="246"/>
      <c r="J211" s="246"/>
      <c r="K211" s="261"/>
    </row>
    <row r="212" s="1" customFormat="1" ht="15" customHeight="1">
      <c r="B212" s="260"/>
      <c r="C212" s="194"/>
      <c r="D212" s="194"/>
      <c r="E212" s="194"/>
      <c r="F212" s="217" t="s">
        <v>823</v>
      </c>
      <c r="G212" s="255"/>
      <c r="H212" s="246" t="s">
        <v>986</v>
      </c>
      <c r="I212" s="246"/>
      <c r="J212" s="246"/>
      <c r="K212" s="261"/>
    </row>
    <row r="213" s="1" customFormat="1" ht="15" customHeight="1">
      <c r="B213" s="260"/>
      <c r="C213" s="194"/>
      <c r="D213" s="194"/>
      <c r="E213" s="194"/>
      <c r="F213" s="217"/>
      <c r="G213" s="255"/>
      <c r="H213" s="246"/>
      <c r="I213" s="246"/>
      <c r="J213" s="246"/>
      <c r="K213" s="261"/>
    </row>
    <row r="214" s="1" customFormat="1" ht="15" customHeight="1">
      <c r="B214" s="260"/>
      <c r="C214" s="194" t="s">
        <v>948</v>
      </c>
      <c r="D214" s="194"/>
      <c r="E214" s="194"/>
      <c r="F214" s="217">
        <v>1</v>
      </c>
      <c r="G214" s="255"/>
      <c r="H214" s="246" t="s">
        <v>987</v>
      </c>
      <c r="I214" s="246"/>
      <c r="J214" s="246"/>
      <c r="K214" s="261"/>
    </row>
    <row r="215" s="1" customFormat="1" ht="15" customHeight="1">
      <c r="B215" s="260"/>
      <c r="C215" s="194"/>
      <c r="D215" s="194"/>
      <c r="E215" s="194"/>
      <c r="F215" s="217">
        <v>2</v>
      </c>
      <c r="G215" s="255"/>
      <c r="H215" s="246" t="s">
        <v>988</v>
      </c>
      <c r="I215" s="246"/>
      <c r="J215" s="246"/>
      <c r="K215" s="261"/>
    </row>
    <row r="216" s="1" customFormat="1" ht="15" customHeight="1">
      <c r="B216" s="260"/>
      <c r="C216" s="194"/>
      <c r="D216" s="194"/>
      <c r="E216" s="194"/>
      <c r="F216" s="217">
        <v>3</v>
      </c>
      <c r="G216" s="255"/>
      <c r="H216" s="246" t="s">
        <v>989</v>
      </c>
      <c r="I216" s="246"/>
      <c r="J216" s="246"/>
      <c r="K216" s="261"/>
    </row>
    <row r="217" s="1" customFormat="1" ht="15" customHeight="1">
      <c r="B217" s="260"/>
      <c r="C217" s="194"/>
      <c r="D217" s="194"/>
      <c r="E217" s="194"/>
      <c r="F217" s="217">
        <v>4</v>
      </c>
      <c r="G217" s="255"/>
      <c r="H217" s="246" t="s">
        <v>990</v>
      </c>
      <c r="I217" s="246"/>
      <c r="J217" s="246"/>
      <c r="K217" s="261"/>
    </row>
    <row r="218" s="1" customFormat="1" ht="12.75" customHeight="1">
      <c r="B218" s="262"/>
      <c r="C218" s="263"/>
      <c r="D218" s="263"/>
      <c r="E218" s="263"/>
      <c r="F218" s="263"/>
      <c r="G218" s="263"/>
      <c r="H218" s="263"/>
      <c r="I218" s="263"/>
      <c r="J218" s="263"/>
      <c r="K218" s="264"/>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Petra Kadlecová</dc:creator>
  <cp:lastModifiedBy>Petra Kadlecová</cp:lastModifiedBy>
  <dcterms:created xsi:type="dcterms:W3CDTF">2021-02-15T13:58:47Z</dcterms:created>
  <dcterms:modified xsi:type="dcterms:W3CDTF">2021-02-15T13:58:55Z</dcterms:modified>
</cp:coreProperties>
</file>